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720" windowHeight="6240" activeTab="0"/>
  </bookViews>
  <sheets>
    <sheet name="WATER RATE" sheetId="1" r:id="rId1"/>
    <sheet name="1st" sheetId="2" r:id="rId2"/>
    <sheet name="2nd" sheetId="3" r:id="rId3"/>
    <sheet name="3rd" sheetId="4" r:id="rId4"/>
    <sheet name="4th" sheetId="5" r:id="rId5"/>
    <sheet name="Summ" sheetId="6" r:id="rId6"/>
  </sheets>
  <definedNames>
    <definedName name="_xlnm.Print_Area" localSheetId="1">'1st'!$A$1:$G$42</definedName>
    <definedName name="_xlnm.Print_Area" localSheetId="2">'2nd'!$A$1:$G$41</definedName>
    <definedName name="_xlnm.Print_Area" localSheetId="3">'3rd'!$A$1:$G$42</definedName>
    <definedName name="_xlnm.Print_Area" localSheetId="4">'4th'!$A$1:$G$42</definedName>
    <definedName name="_xlnm.Print_Area" localSheetId="5">'Summ'!$A$1:$G$40</definedName>
    <definedName name="_xlnm.Print_Area" localSheetId="0">'WATER RATE'!$A$1:$F$44</definedName>
  </definedNames>
  <calcPr fullCalcOnLoad="1"/>
</workbook>
</file>

<file path=xl/sharedStrings.xml><?xml version="1.0" encoding="utf-8"?>
<sst xmlns="http://schemas.openxmlformats.org/spreadsheetml/2006/main" count="271" uniqueCount="95">
  <si>
    <t>Water Rates</t>
  </si>
  <si>
    <t>11 - 20</t>
  </si>
  <si>
    <t>21-30</t>
  </si>
  <si>
    <t>Categories</t>
  </si>
  <si>
    <t>Residential/Domestics</t>
  </si>
  <si>
    <t>Government</t>
  </si>
  <si>
    <t>Average No.of Connections</t>
  </si>
  <si>
    <t>First Quarter</t>
  </si>
  <si>
    <t>Second Quarter</t>
  </si>
  <si>
    <t>Third Quarter</t>
  </si>
  <si>
    <t>Fourth Quarter</t>
  </si>
  <si>
    <t>A  Initial Number of Connections</t>
  </si>
  <si>
    <t xml:space="preserve">A.1  Residential </t>
  </si>
  <si>
    <t>A.1-1  No.of Connection Beginning</t>
  </si>
  <si>
    <t>A.1-2  Additional No.of Connection</t>
  </si>
  <si>
    <t>A.1-3  Total Domestic</t>
  </si>
  <si>
    <t>A.1-4  Projected Ave.No.of Connection</t>
  </si>
  <si>
    <t>A.2  Commercial</t>
  </si>
  <si>
    <t>A.2-1  No.of Connection Beginning</t>
  </si>
  <si>
    <t>A.2-2  Additional No. of Connection</t>
  </si>
  <si>
    <t>A.2-3  Total commercial</t>
  </si>
  <si>
    <t>A.2-4  Projected Ave.No.of Connection</t>
  </si>
  <si>
    <t>[A.1-1+A.2-1]</t>
  </si>
  <si>
    <t>Total No.of Connection End</t>
  </si>
  <si>
    <t>[A.2-3+A.1-3]</t>
  </si>
  <si>
    <t>Billing &amp; Collection of Water Revenue</t>
  </si>
  <si>
    <t xml:space="preserve">Ave.No.of </t>
  </si>
  <si>
    <t>Connection</t>
  </si>
  <si>
    <t>Ave.Consumption</t>
  </si>
  <si>
    <t>in cu.m.</t>
  </si>
  <si>
    <t>in Peso</t>
  </si>
  <si>
    <t>Monthly Billing</t>
  </si>
  <si>
    <t>Quarterly Projection</t>
  </si>
  <si>
    <t xml:space="preserve">   a.1 Domestic/Residential</t>
  </si>
  <si>
    <t xml:space="preserve">   a.2 Commercial/Industrial</t>
  </si>
  <si>
    <t xml:space="preserve">   a.3 Total Billing</t>
  </si>
  <si>
    <t>b Collection (Current Year)</t>
  </si>
  <si>
    <t>c.Collection on Arrears(Current Year)</t>
  </si>
  <si>
    <t>d.Collection on Arrears(Prior Years)</t>
  </si>
  <si>
    <t xml:space="preserve">  d.1 Balance</t>
  </si>
  <si>
    <t xml:space="preserve">  d.3 Collection on Arrears(Prev.Year)</t>
  </si>
  <si>
    <t>Total Collection on Water Bills</t>
  </si>
  <si>
    <t xml:space="preserve">Prepared By </t>
  </si>
  <si>
    <t xml:space="preserve">  </t>
  </si>
  <si>
    <t xml:space="preserve"> CHECKED BY</t>
  </si>
  <si>
    <t>Noted By</t>
  </si>
  <si>
    <t>General Manager</t>
  </si>
  <si>
    <t>Engr.Edward L. Remo</t>
  </si>
  <si>
    <t>Carcar Water District</t>
  </si>
  <si>
    <t>Schedule of Water Sales Collection</t>
  </si>
  <si>
    <t>(Quarterly Projection)</t>
  </si>
  <si>
    <t>Minimum Charges</t>
  </si>
  <si>
    <t>Projected Water Rates &amp; Additional Connections</t>
  </si>
  <si>
    <t xml:space="preserve">          Engr.Edward L. Remo</t>
  </si>
  <si>
    <t xml:space="preserve">          General Manager</t>
  </si>
  <si>
    <t>Commercial/Industrial (A)</t>
  </si>
  <si>
    <t>Commercial/Industrial (B)</t>
  </si>
  <si>
    <t>Commercial/Industrial (C)</t>
  </si>
  <si>
    <t xml:space="preserve">31-40 over </t>
  </si>
  <si>
    <t>41 Up</t>
  </si>
  <si>
    <t xml:space="preserve">Commercial/Industrial </t>
  </si>
  <si>
    <t>Josefa Sn. Manugas</t>
  </si>
  <si>
    <t>Division Manager C</t>
  </si>
  <si>
    <t xml:space="preserve">Checked By: </t>
  </si>
  <si>
    <t xml:space="preserve">          Noted By:</t>
  </si>
  <si>
    <t>Prepared By:</t>
  </si>
  <si>
    <t>2nd Qtr</t>
  </si>
  <si>
    <t>3rd Qtr</t>
  </si>
  <si>
    <t>4th Qtr</t>
  </si>
  <si>
    <t>TOTAL</t>
  </si>
  <si>
    <t>1st Qtr</t>
  </si>
  <si>
    <t>Ruby Angelica C. Galicano</t>
  </si>
  <si>
    <t>Division Manager C  - Commercial</t>
  </si>
  <si>
    <t>Commercial Division Manager</t>
  </si>
  <si>
    <t xml:space="preserve">Ruby Angelica Galicano </t>
  </si>
  <si>
    <t xml:space="preserve">   b.1 Collection of on-time payments (OTP) - 70% of Total Water Sales</t>
  </si>
  <si>
    <t>b.1.2 Rebates (5%)</t>
  </si>
  <si>
    <t>b.1.1 OTP with 5% Rebates (70% of OTP)</t>
  </si>
  <si>
    <t>b.1.1.3 OTP without rebates (30% of OTP)</t>
  </si>
  <si>
    <t>b.2 Collection with penalty charges (30% of Total Water Sales)</t>
  </si>
  <si>
    <t>b.2.2 Penalty charge (10%)</t>
  </si>
  <si>
    <t>a. Billings</t>
  </si>
  <si>
    <t>b.3 Total Collection (Current Month)</t>
  </si>
  <si>
    <t>c.2 Arrears this period</t>
  </si>
  <si>
    <t>c.1 Beginning Balance</t>
  </si>
  <si>
    <t>c.3 Collection Rate(85%)</t>
  </si>
  <si>
    <t>c.4 Amount Collected</t>
  </si>
  <si>
    <t>[b3+c4+d3]</t>
  </si>
  <si>
    <t xml:space="preserve">  d.2 Collection Rate(5%)</t>
  </si>
  <si>
    <t>(10% of collection with penalty + 10% penalty charge) - 2 months in the 1st qtr</t>
  </si>
  <si>
    <t>Budget for the Year 2011</t>
  </si>
  <si>
    <t>For the year 2011</t>
  </si>
  <si>
    <t>A.1-1+[A.1-3+A.1-1)/2]</t>
  </si>
  <si>
    <t>A.2-1[A.2-3+A.2-1)/2]</t>
  </si>
  <si>
    <t>b.2.1 Collection of accounts with penalty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</si>
</sst>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#,##0.0_);[Red]\(#,##0.0\)"/>
    <numFmt numFmtId="168" formatCode="#,##0.0_);\(#,##0.0\)"/>
    <numFmt numFmtId="169" formatCode="#,##0.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2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42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43" fontId="3" fillId="0" borderId="10" xfId="42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center"/>
    </xf>
    <xf numFmtId="9" fontId="3" fillId="0" borderId="10" xfId="57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4" fillId="0" borderId="12" xfId="42" applyFont="1" applyBorder="1" applyAlignment="1">
      <alignment horizontal="center"/>
    </xf>
    <xf numFmtId="9" fontId="3" fillId="0" borderId="0" xfId="57" applyFont="1" applyBorder="1" applyAlignment="1">
      <alignment horizontal="right"/>
    </xf>
    <xf numFmtId="0" fontId="4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0" xfId="42" applyFont="1" applyBorder="1" applyAlignment="1">
      <alignment/>
    </xf>
    <xf numFmtId="43" fontId="3" fillId="0" borderId="12" xfId="42" applyFont="1" applyBorder="1" applyAlignment="1">
      <alignment/>
    </xf>
    <xf numFmtId="43" fontId="4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3" fontId="2" fillId="0" borderId="11" xfId="42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3" fontId="3" fillId="0" borderId="0" xfId="42" applyFont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42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3" fontId="4" fillId="0" borderId="13" xfId="42" applyFont="1" applyBorder="1" applyAlignment="1">
      <alignment horizontal="center"/>
    </xf>
    <xf numFmtId="43" fontId="3" fillId="0" borderId="10" xfId="42" applyFont="1" applyBorder="1" applyAlignment="1">
      <alignment horizontal="right"/>
    </xf>
    <xf numFmtId="9" fontId="3" fillId="0" borderId="0" xfId="57" applyFont="1" applyAlignment="1">
      <alignment/>
    </xf>
    <xf numFmtId="0" fontId="4" fillId="0" borderId="0" xfId="0" applyFont="1" applyAlignment="1">
      <alignment horizontal="left" indent="1"/>
    </xf>
    <xf numFmtId="43" fontId="3" fillId="0" borderId="12" xfId="42" applyFont="1" applyBorder="1" applyAlignment="1">
      <alignment horizontal="right"/>
    </xf>
    <xf numFmtId="43" fontId="3" fillId="0" borderId="14" xfId="42" applyFont="1" applyBorder="1" applyAlignment="1">
      <alignment horizontal="right"/>
    </xf>
    <xf numFmtId="43" fontId="4" fillId="0" borderId="12" xfId="42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43" fontId="4" fillId="0" borderId="14" xfId="42" applyFont="1" applyBorder="1" applyAlignment="1">
      <alignment horizontal="right"/>
    </xf>
    <xf numFmtId="43" fontId="4" fillId="0" borderId="12" xfId="42" applyFont="1" applyBorder="1" applyAlignment="1">
      <alignment/>
    </xf>
    <xf numFmtId="43" fontId="3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/>
    </xf>
    <xf numFmtId="43" fontId="3" fillId="0" borderId="0" xfId="42" applyFont="1" applyBorder="1" applyAlignment="1">
      <alignment horizontal="left"/>
    </xf>
    <xf numFmtId="43" fontId="4" fillId="0" borderId="13" xfId="42" applyFont="1" applyBorder="1" applyAlignment="1">
      <alignment/>
    </xf>
    <xf numFmtId="9" fontId="3" fillId="0" borderId="10" xfId="57" applyFont="1" applyBorder="1" applyAlignment="1">
      <alignment/>
    </xf>
    <xf numFmtId="43" fontId="2" fillId="0" borderId="11" xfId="42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2.57421875" style="2" customWidth="1"/>
    <col min="2" max="2" width="16.7109375" style="2" customWidth="1"/>
    <col min="3" max="3" width="11.421875" style="2" customWidth="1"/>
    <col min="4" max="4" width="10.421875" style="2" customWidth="1"/>
    <col min="5" max="5" width="10.28125" style="2" customWidth="1"/>
    <col min="6" max="6" width="10.8515625" style="2" customWidth="1"/>
    <col min="7" max="7" width="9.8515625" style="2" customWidth="1"/>
    <col min="8" max="16384" width="9.140625" style="2" customWidth="1"/>
  </cols>
  <sheetData>
    <row r="1" spans="1:7" ht="13.5">
      <c r="A1" s="67" t="s">
        <v>48</v>
      </c>
      <c r="B1" s="67"/>
      <c r="C1" s="67"/>
      <c r="D1" s="67"/>
      <c r="E1" s="67"/>
      <c r="F1" s="67"/>
      <c r="G1" s="10"/>
    </row>
    <row r="2" spans="1:7" ht="13.5">
      <c r="A2" s="67" t="s">
        <v>52</v>
      </c>
      <c r="B2" s="67"/>
      <c r="C2" s="67"/>
      <c r="D2" s="67"/>
      <c r="E2" s="67"/>
      <c r="F2" s="67"/>
      <c r="G2" s="10"/>
    </row>
    <row r="3" spans="1:7" ht="13.5">
      <c r="A3" s="67" t="s">
        <v>91</v>
      </c>
      <c r="B3" s="67"/>
      <c r="C3" s="67"/>
      <c r="D3" s="67"/>
      <c r="E3" s="67"/>
      <c r="F3" s="67"/>
      <c r="G3" s="10"/>
    </row>
    <row r="6" ht="13.5">
      <c r="A6" s="2" t="s">
        <v>0</v>
      </c>
    </row>
    <row r="8" spans="1:6" ht="13.5">
      <c r="A8" s="68" t="s">
        <v>3</v>
      </c>
      <c r="B8" s="70" t="s">
        <v>51</v>
      </c>
      <c r="C8" s="66" t="s">
        <v>1</v>
      </c>
      <c r="D8" s="66" t="s">
        <v>2</v>
      </c>
      <c r="E8" s="66" t="s">
        <v>58</v>
      </c>
      <c r="F8" s="66" t="s">
        <v>59</v>
      </c>
    </row>
    <row r="9" spans="1:6" ht="13.5">
      <c r="A9" s="69"/>
      <c r="B9" s="70"/>
      <c r="C9" s="66"/>
      <c r="D9" s="66"/>
      <c r="E9" s="66"/>
      <c r="F9" s="66"/>
    </row>
    <row r="10" spans="1:6" ht="13.5">
      <c r="A10" s="12" t="s">
        <v>4</v>
      </c>
      <c r="B10" s="4">
        <v>132</v>
      </c>
      <c r="C10" s="4">
        <v>13.5</v>
      </c>
      <c r="D10" s="13">
        <v>15.1</v>
      </c>
      <c r="E10" s="13">
        <v>17.7</v>
      </c>
      <c r="F10" s="13">
        <v>20.8</v>
      </c>
    </row>
    <row r="11" spans="1:6" ht="13.5">
      <c r="A11" s="12" t="s">
        <v>5</v>
      </c>
      <c r="B11" s="4">
        <v>132</v>
      </c>
      <c r="C11" s="4">
        <v>13.5</v>
      </c>
      <c r="D11" s="13">
        <v>15.1</v>
      </c>
      <c r="E11" s="13">
        <v>17.7</v>
      </c>
      <c r="F11" s="13">
        <v>20.8</v>
      </c>
    </row>
    <row r="12" spans="1:6" ht="13.5">
      <c r="A12" s="12" t="s">
        <v>60</v>
      </c>
      <c r="B12" s="4">
        <v>264</v>
      </c>
      <c r="C12" s="4">
        <v>27</v>
      </c>
      <c r="D12" s="13">
        <v>30.2</v>
      </c>
      <c r="E12" s="13">
        <v>35.4</v>
      </c>
      <c r="F12" s="13">
        <v>41.6</v>
      </c>
    </row>
    <row r="13" spans="1:6" ht="13.5">
      <c r="A13" s="12" t="s">
        <v>55</v>
      </c>
      <c r="B13" s="4">
        <v>231</v>
      </c>
      <c r="C13" s="4">
        <v>23.6</v>
      </c>
      <c r="D13" s="13">
        <v>26.4</v>
      </c>
      <c r="E13" s="13">
        <v>30.95</v>
      </c>
      <c r="F13" s="13">
        <v>36.4</v>
      </c>
    </row>
    <row r="14" spans="1:6" ht="13.5">
      <c r="A14" s="12" t="s">
        <v>56</v>
      </c>
      <c r="B14" s="4">
        <v>198</v>
      </c>
      <c r="C14" s="4">
        <v>20.25</v>
      </c>
      <c r="D14" s="13">
        <v>22.65</v>
      </c>
      <c r="E14" s="13">
        <v>26.55</v>
      </c>
      <c r="F14" s="13">
        <v>31.2</v>
      </c>
    </row>
    <row r="15" spans="1:6" ht="13.5">
      <c r="A15" s="12" t="s">
        <v>57</v>
      </c>
      <c r="B15" s="4">
        <v>165</v>
      </c>
      <c r="C15" s="4">
        <v>16.25</v>
      </c>
      <c r="D15" s="13">
        <v>18.75</v>
      </c>
      <c r="E15" s="13">
        <v>22.12</v>
      </c>
      <c r="F15" s="13">
        <v>26</v>
      </c>
    </row>
    <row r="17" ht="13.5">
      <c r="A17" s="12" t="s">
        <v>6</v>
      </c>
    </row>
    <row r="18" spans="3:6" ht="27">
      <c r="C18" s="11" t="s">
        <v>7</v>
      </c>
      <c r="D18" s="11" t="s">
        <v>8</v>
      </c>
      <c r="E18" s="11" t="s">
        <v>9</v>
      </c>
      <c r="F18" s="11" t="s">
        <v>10</v>
      </c>
    </row>
    <row r="19" spans="1:6" ht="13.5">
      <c r="A19" s="12" t="s">
        <v>11</v>
      </c>
      <c r="B19" s="1" t="s">
        <v>22</v>
      </c>
      <c r="C19" s="14">
        <v>8861</v>
      </c>
      <c r="D19" s="14">
        <v>9011</v>
      </c>
      <c r="E19" s="14">
        <v>9161</v>
      </c>
      <c r="F19" s="14">
        <v>9311</v>
      </c>
    </row>
    <row r="20" ht="13.5">
      <c r="C20" s="15"/>
    </row>
    <row r="22" ht="13.5">
      <c r="A22" s="2" t="s">
        <v>12</v>
      </c>
    </row>
    <row r="23" spans="1:6" ht="13.5">
      <c r="A23" s="2" t="s">
        <v>13</v>
      </c>
      <c r="C23" s="14">
        <v>8322</v>
      </c>
      <c r="D23" s="14">
        <v>8457</v>
      </c>
      <c r="E23" s="14">
        <v>8592</v>
      </c>
      <c r="F23" s="14">
        <v>8727</v>
      </c>
    </row>
    <row r="24" spans="1:6" ht="13.5">
      <c r="A24" s="2" t="s">
        <v>14</v>
      </c>
      <c r="C24" s="16">
        <v>135</v>
      </c>
      <c r="D24" s="16">
        <v>135</v>
      </c>
      <c r="E24" s="16">
        <v>135</v>
      </c>
      <c r="F24" s="16">
        <v>135</v>
      </c>
    </row>
    <row r="25" spans="1:6" ht="13.5">
      <c r="A25" s="2" t="s">
        <v>15</v>
      </c>
      <c r="C25" s="14">
        <f>+C23+C24</f>
        <v>8457</v>
      </c>
      <c r="D25" s="14">
        <f>+D23+D24</f>
        <v>8592</v>
      </c>
      <c r="E25" s="14">
        <f>+E23+E24</f>
        <v>8727</v>
      </c>
      <c r="F25" s="14">
        <f>+F23+F24</f>
        <v>8862</v>
      </c>
    </row>
    <row r="26" ht="13.5">
      <c r="D26" s="17"/>
    </row>
    <row r="27" spans="1:6" ht="14.25" thickBot="1">
      <c r="A27" s="2" t="s">
        <v>16</v>
      </c>
      <c r="B27" s="2" t="s">
        <v>92</v>
      </c>
      <c r="C27" s="18">
        <f>+C23+((C25-C23)/2)</f>
        <v>8389.5</v>
      </c>
      <c r="D27" s="18">
        <f>+D23+((D25-D23)/2)</f>
        <v>8524.5</v>
      </c>
      <c r="E27" s="18">
        <f>+E23+((E25-E23)/2)</f>
        <v>8659.5</v>
      </c>
      <c r="F27" s="18">
        <f>+F23+((F25-F23)/2)</f>
        <v>8794.5</v>
      </c>
    </row>
    <row r="28" ht="14.25" thickTop="1"/>
    <row r="29" spans="1:4" ht="13.5">
      <c r="A29" s="2" t="s">
        <v>17</v>
      </c>
      <c r="D29" s="17"/>
    </row>
    <row r="30" spans="1:6" ht="13.5">
      <c r="A30" s="2" t="s">
        <v>18</v>
      </c>
      <c r="C30" s="1">
        <v>539</v>
      </c>
      <c r="D30" s="14">
        <v>554</v>
      </c>
      <c r="E30" s="1">
        <v>569</v>
      </c>
      <c r="F30" s="1">
        <v>584</v>
      </c>
    </row>
    <row r="31" spans="1:6" ht="13.5">
      <c r="A31" s="2" t="s">
        <v>19</v>
      </c>
      <c r="C31" s="16">
        <v>15</v>
      </c>
      <c r="D31" s="16">
        <v>15</v>
      </c>
      <c r="E31" s="16">
        <v>15</v>
      </c>
      <c r="F31" s="16">
        <v>15</v>
      </c>
    </row>
    <row r="32" spans="1:6" ht="13.5">
      <c r="A32" s="2" t="s">
        <v>20</v>
      </c>
      <c r="C32" s="1">
        <f>SUM(C30:C31)</f>
        <v>554</v>
      </c>
      <c r="D32" s="1">
        <f>SUM(D30:D31)</f>
        <v>569</v>
      </c>
      <c r="E32" s="1">
        <f>SUM(E30:E31)</f>
        <v>584</v>
      </c>
      <c r="F32" s="1">
        <f>SUM(F30:F31)</f>
        <v>599</v>
      </c>
    </row>
    <row r="34" spans="1:6" ht="14.25" thickBot="1">
      <c r="A34" s="2" t="s">
        <v>21</v>
      </c>
      <c r="B34" s="2" t="s">
        <v>93</v>
      </c>
      <c r="C34" s="65">
        <f>+C30+((C32-C30)/2)</f>
        <v>546.5</v>
      </c>
      <c r="D34" s="65">
        <f>+D30+((D32-D30)/2)</f>
        <v>561.5</v>
      </c>
      <c r="E34" s="65">
        <f>+E30+((E32-E30)/2)</f>
        <v>576.5</v>
      </c>
      <c r="F34" s="65">
        <f>+F30+((F32-F30)/2)</f>
        <v>591.5</v>
      </c>
    </row>
    <row r="35" ht="14.25" thickTop="1"/>
    <row r="37" spans="1:6" ht="14.25" thickBot="1">
      <c r="A37" s="1" t="s">
        <v>23</v>
      </c>
      <c r="B37" s="2" t="s">
        <v>24</v>
      </c>
      <c r="C37" s="18">
        <f>C32+C25</f>
        <v>9011</v>
      </c>
      <c r="D37" s="18">
        <f>D32+D25</f>
        <v>9161</v>
      </c>
      <c r="E37" s="18">
        <f>E32+E25</f>
        <v>9311</v>
      </c>
      <c r="F37" s="18">
        <f>F32+F25</f>
        <v>9461</v>
      </c>
    </row>
    <row r="38" ht="14.25" thickTop="1"/>
    <row r="40" spans="1:5" ht="13.5">
      <c r="A40" s="2" t="s">
        <v>42</v>
      </c>
      <c r="B40" s="12" t="s">
        <v>44</v>
      </c>
      <c r="C40" s="1"/>
      <c r="E40" s="12" t="s">
        <v>45</v>
      </c>
    </row>
    <row r="41" ht="13.5">
      <c r="A41" s="2" t="s">
        <v>43</v>
      </c>
    </row>
    <row r="43" spans="1:6" ht="13.5">
      <c r="A43" s="2" t="s">
        <v>74</v>
      </c>
      <c r="B43" s="12" t="s">
        <v>61</v>
      </c>
      <c r="C43" s="1"/>
      <c r="E43" s="12" t="s">
        <v>47</v>
      </c>
      <c r="F43" s="12"/>
    </row>
    <row r="44" spans="1:6" ht="13.5">
      <c r="A44" s="2" t="s">
        <v>73</v>
      </c>
      <c r="B44" s="12" t="s">
        <v>62</v>
      </c>
      <c r="C44" s="1"/>
      <c r="E44" s="12" t="s">
        <v>46</v>
      </c>
      <c r="F44" s="12"/>
    </row>
  </sheetData>
  <sheetProtection/>
  <mergeCells count="9">
    <mergeCell ref="D8:D9"/>
    <mergeCell ref="A1:F1"/>
    <mergeCell ref="A2:F2"/>
    <mergeCell ref="A3:F3"/>
    <mergeCell ref="F8:F9"/>
    <mergeCell ref="A8:A9"/>
    <mergeCell ref="C8:C9"/>
    <mergeCell ref="E8:E9"/>
    <mergeCell ref="B8:B9"/>
  </mergeCells>
  <printOptions horizontalCentered="1"/>
  <pageMargins left="0.25" right="0" top="0.7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7">
      <selection activeCell="B13" sqref="B13"/>
    </sheetView>
  </sheetViews>
  <sheetFormatPr defaultColWidth="9.140625" defaultRowHeight="12.75"/>
  <cols>
    <col min="1" max="1" width="36.421875" style="6" customWidth="1"/>
    <col min="2" max="2" width="18.28125" style="6" customWidth="1"/>
    <col min="3" max="3" width="16.140625" style="6" customWidth="1"/>
    <col min="4" max="4" width="15.7109375" style="6" customWidth="1"/>
    <col min="5" max="5" width="19.57421875" style="19" customWidth="1"/>
    <col min="6" max="6" width="2.140625" style="20" customWidth="1"/>
    <col min="7" max="7" width="19.140625" style="19" customWidth="1"/>
    <col min="8" max="8" width="2.7109375" style="6" customWidth="1"/>
    <col min="9" max="9" width="15.421875" style="6" customWidth="1"/>
    <col min="10" max="16384" width="9.140625" style="6" customWidth="1"/>
  </cols>
  <sheetData>
    <row r="1" spans="1:7" ht="12.75">
      <c r="A1" s="71" t="s">
        <v>48</v>
      </c>
      <c r="B1" s="71"/>
      <c r="C1" s="71"/>
      <c r="D1" s="71"/>
      <c r="E1" s="71"/>
      <c r="F1" s="71"/>
      <c r="G1" s="71"/>
    </row>
    <row r="2" spans="1:7" ht="12.75">
      <c r="A2" s="71" t="s">
        <v>49</v>
      </c>
      <c r="B2" s="71"/>
      <c r="C2" s="71"/>
      <c r="D2" s="71"/>
      <c r="E2" s="71"/>
      <c r="F2" s="71"/>
      <c r="G2" s="71"/>
    </row>
    <row r="3" spans="1:7" ht="12.75">
      <c r="A3" s="71" t="s">
        <v>90</v>
      </c>
      <c r="B3" s="71"/>
      <c r="C3" s="71"/>
      <c r="D3" s="71"/>
      <c r="E3" s="71"/>
      <c r="F3" s="71"/>
      <c r="G3" s="71"/>
    </row>
    <row r="4" spans="1:7" ht="12.75">
      <c r="A4" s="71" t="s">
        <v>50</v>
      </c>
      <c r="B4" s="71"/>
      <c r="C4" s="71"/>
      <c r="D4" s="71"/>
      <c r="E4" s="71"/>
      <c r="F4" s="71"/>
      <c r="G4" s="71"/>
    </row>
    <row r="6" ht="12.75">
      <c r="A6" s="6" t="s">
        <v>25</v>
      </c>
    </row>
    <row r="8" ht="12.75">
      <c r="A8" s="6" t="s">
        <v>7</v>
      </c>
    </row>
    <row r="9" spans="1:7" ht="12.75">
      <c r="A9" s="6" t="s">
        <v>81</v>
      </c>
      <c r="B9" s="5" t="s">
        <v>26</v>
      </c>
      <c r="C9" s="5" t="s">
        <v>28</v>
      </c>
      <c r="D9" s="5" t="s">
        <v>28</v>
      </c>
      <c r="E9" s="8" t="s">
        <v>31</v>
      </c>
      <c r="F9" s="21"/>
      <c r="G9" s="8" t="s">
        <v>32</v>
      </c>
    </row>
    <row r="10" spans="2:4" ht="12.75">
      <c r="B10" s="5" t="s">
        <v>27</v>
      </c>
      <c r="C10" s="5" t="s">
        <v>29</v>
      </c>
      <c r="D10" s="5" t="s">
        <v>30</v>
      </c>
    </row>
    <row r="11" spans="1:7" ht="12.75">
      <c r="A11" s="6" t="s">
        <v>33</v>
      </c>
      <c r="B11" s="9">
        <f>+'WATER RATE'!C27</f>
        <v>8389.5</v>
      </c>
      <c r="C11" s="22">
        <v>22</v>
      </c>
      <c r="D11" s="8">
        <v>318.54</v>
      </c>
      <c r="E11" s="8">
        <f>D11*B11</f>
        <v>2672391.33</v>
      </c>
      <c r="F11" s="23"/>
      <c r="G11" s="8">
        <f>E11*3</f>
        <v>8017173.99</v>
      </c>
    </row>
    <row r="12" spans="1:7" ht="12.75">
      <c r="A12" s="6" t="s">
        <v>34</v>
      </c>
      <c r="B12" s="72">
        <f>+'WATER RATE'!C34</f>
        <v>546.5</v>
      </c>
      <c r="C12" s="24">
        <v>27</v>
      </c>
      <c r="D12" s="8">
        <v>844.9</v>
      </c>
      <c r="E12" s="25">
        <f>D12*B12</f>
        <v>461737.85</v>
      </c>
      <c r="F12" s="23"/>
      <c r="G12" s="25">
        <f>E12*3</f>
        <v>1385213.5499999998</v>
      </c>
    </row>
    <row r="13" spans="1:7" s="26" customFormat="1" ht="13.5" thickBot="1">
      <c r="A13" s="26" t="s">
        <v>35</v>
      </c>
      <c r="B13" s="27"/>
      <c r="E13" s="48">
        <f>SUM(E11:E12)</f>
        <v>3134129.18</v>
      </c>
      <c r="F13" s="28"/>
      <c r="G13" s="48">
        <f>SUM(G11:G12)</f>
        <v>9402387.54</v>
      </c>
    </row>
    <row r="14" ht="13.5" thickTop="1"/>
    <row r="15" ht="12.75">
      <c r="A15" s="6" t="s">
        <v>36</v>
      </c>
    </row>
    <row r="16" spans="1:7" ht="12.75">
      <c r="A16" s="6" t="s">
        <v>75</v>
      </c>
      <c r="D16" s="31">
        <f>+E13*0.7</f>
        <v>2193890.426</v>
      </c>
      <c r="E16" s="6"/>
      <c r="F16" s="30"/>
      <c r="G16" s="31"/>
    </row>
    <row r="17" spans="1:7" ht="12.75">
      <c r="A17" s="47" t="s">
        <v>77</v>
      </c>
      <c r="E17" s="31">
        <f>+D16*0.7</f>
        <v>1535723.2981999998</v>
      </c>
      <c r="F17" s="30"/>
      <c r="G17" s="31">
        <f>+E17*3</f>
        <v>4607169.894599999</v>
      </c>
    </row>
    <row r="18" spans="1:7" ht="12.75">
      <c r="A18" s="47" t="s">
        <v>76</v>
      </c>
      <c r="E18" s="31">
        <f>-E17*0.05</f>
        <v>-76786.16490999999</v>
      </c>
      <c r="F18" s="30"/>
      <c r="G18" s="31">
        <f>+E18*3</f>
        <v>-230358.49472999998</v>
      </c>
    </row>
    <row r="19" spans="1:7" ht="12.75">
      <c r="A19" s="47" t="s">
        <v>78</v>
      </c>
      <c r="E19" s="31">
        <f>+D16*0.3</f>
        <v>658167.1278</v>
      </c>
      <c r="F19" s="30"/>
      <c r="G19" s="31">
        <f>+E19*3</f>
        <v>1974501.3834000002</v>
      </c>
    </row>
    <row r="20" spans="1:7" ht="12.75">
      <c r="A20" s="46" t="s">
        <v>79</v>
      </c>
      <c r="D20" s="19">
        <f>+E13*0.3</f>
        <v>940238.7540000001</v>
      </c>
      <c r="E20" s="33"/>
      <c r="F20" s="30"/>
      <c r="G20" s="33"/>
    </row>
    <row r="21" spans="1:7" ht="12.75">
      <c r="A21" s="47" t="s">
        <v>94</v>
      </c>
      <c r="D21" s="50">
        <v>0.9</v>
      </c>
      <c r="E21" s="31">
        <f>+D20*0.9</f>
        <v>846214.8786</v>
      </c>
      <c r="F21" s="30"/>
      <c r="G21" s="31">
        <f>+E21*3</f>
        <v>2538644.6358000003</v>
      </c>
    </row>
    <row r="22" spans="1:7" ht="12.75">
      <c r="A22" s="47" t="s">
        <v>80</v>
      </c>
      <c r="E22" s="49">
        <f>+D20*0.9*0.1</f>
        <v>84621.48786000001</v>
      </c>
      <c r="F22" s="30"/>
      <c r="G22" s="49">
        <f>+E22*3</f>
        <v>253864.46358000004</v>
      </c>
    </row>
    <row r="23" spans="1:7" ht="13.5" thickBot="1">
      <c r="A23" s="51" t="s">
        <v>82</v>
      </c>
      <c r="D23" s="19"/>
      <c r="E23" s="52">
        <f>SUM(E17:E22)</f>
        <v>3047940.62755</v>
      </c>
      <c r="F23" s="30"/>
      <c r="G23" s="53">
        <f>+E23*3</f>
        <v>9143821.88265</v>
      </c>
    </row>
    <row r="24" spans="5:7" ht="12.75">
      <c r="E24" s="33"/>
      <c r="F24" s="30"/>
      <c r="G24" s="33"/>
    </row>
    <row r="25" ht="12.75">
      <c r="A25" s="6" t="s">
        <v>37</v>
      </c>
    </row>
    <row r="26" spans="1:7" ht="12.75">
      <c r="A26" s="46" t="s">
        <v>84</v>
      </c>
      <c r="E26" s="35"/>
      <c r="G26" s="35"/>
    </row>
    <row r="27" spans="1:7" ht="12.75">
      <c r="A27" s="46" t="s">
        <v>83</v>
      </c>
      <c r="E27" s="35">
        <f>+D20*0.1*1.1</f>
        <v>103426.26294000003</v>
      </c>
      <c r="G27" s="35">
        <f>+D20*3*0.1*1.1</f>
        <v>310278.78882</v>
      </c>
    </row>
    <row r="28" spans="1:7" ht="12.75">
      <c r="A28" s="46" t="s">
        <v>85</v>
      </c>
      <c r="E28" s="29">
        <v>0.85</v>
      </c>
      <c r="F28" s="33"/>
      <c r="G28" s="29">
        <v>0.85</v>
      </c>
    </row>
    <row r="29" spans="1:9" ht="13.5" thickBot="1">
      <c r="A29" s="46" t="s">
        <v>86</v>
      </c>
      <c r="E29" s="37">
        <f>+E27*E28</f>
        <v>87912.32349900002</v>
      </c>
      <c r="G29" s="37">
        <f>+G27*G28/3*2</f>
        <v>175824.646998</v>
      </c>
      <c r="I29" s="6" t="s">
        <v>89</v>
      </c>
    </row>
    <row r="31" ht="12.75">
      <c r="A31" s="6" t="s">
        <v>38</v>
      </c>
    </row>
    <row r="32" spans="1:7" ht="12.75">
      <c r="A32" s="6" t="s">
        <v>39</v>
      </c>
      <c r="G32" s="8">
        <v>2630488</v>
      </c>
    </row>
    <row r="33" spans="1:7" ht="12.75">
      <c r="A33" s="6" t="s">
        <v>88</v>
      </c>
      <c r="E33" s="36"/>
      <c r="G33" s="29">
        <v>0.05</v>
      </c>
    </row>
    <row r="34" spans="1:9" s="26" customFormat="1" ht="13.5" thickBot="1">
      <c r="A34" s="26" t="s">
        <v>40</v>
      </c>
      <c r="E34" s="32">
        <f>G34/3</f>
        <v>43841.46666666667</v>
      </c>
      <c r="F34" s="28"/>
      <c r="G34" s="32">
        <f>G32*G33</f>
        <v>131524.4</v>
      </c>
      <c r="I34" s="38">
        <f>G32-G34</f>
        <v>2498963.6</v>
      </c>
    </row>
    <row r="35" spans="1:9" ht="12.75">
      <c r="A35" s="6" t="s">
        <v>41</v>
      </c>
      <c r="E35" s="8"/>
      <c r="F35" s="23"/>
      <c r="I35" s="39"/>
    </row>
    <row r="36" spans="2:7" s="3" customFormat="1" ht="14.25" thickBot="1">
      <c r="B36" s="40" t="s">
        <v>87</v>
      </c>
      <c r="E36" s="41">
        <f>+E23+E29+E34</f>
        <v>3179694.417715667</v>
      </c>
      <c r="F36" s="42"/>
      <c r="G36" s="41">
        <f>+G23+G29+G34</f>
        <v>9451170.929647999</v>
      </c>
    </row>
    <row r="37" ht="13.5" thickTop="1"/>
    <row r="38" spans="1:5" ht="12.75">
      <c r="A38" s="6" t="s">
        <v>65</v>
      </c>
      <c r="C38" s="6" t="s">
        <v>63</v>
      </c>
      <c r="E38" s="19" t="s">
        <v>64</v>
      </c>
    </row>
    <row r="41" spans="1:7" ht="12.75">
      <c r="A41" s="6" t="s">
        <v>71</v>
      </c>
      <c r="C41" s="6" t="s">
        <v>61</v>
      </c>
      <c r="E41" s="43" t="s">
        <v>53</v>
      </c>
      <c r="F41" s="44"/>
      <c r="G41" s="43"/>
    </row>
    <row r="42" spans="1:7" ht="12.75">
      <c r="A42" s="6" t="s">
        <v>72</v>
      </c>
      <c r="C42" s="7" t="s">
        <v>62</v>
      </c>
      <c r="D42" s="7"/>
      <c r="E42" s="43" t="s">
        <v>54</v>
      </c>
      <c r="F42" s="44"/>
      <c r="G42" s="43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" bottom="0" header="0.5" footer="0.5"/>
  <pageSetup horizontalDpi="120" verticalDpi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5">
      <selection activeCell="B13" sqref="B13"/>
    </sheetView>
  </sheetViews>
  <sheetFormatPr defaultColWidth="9.140625" defaultRowHeight="12.75"/>
  <cols>
    <col min="1" max="1" width="36.421875" style="6" customWidth="1"/>
    <col min="2" max="2" width="18.28125" style="6" customWidth="1"/>
    <col min="3" max="3" width="16.140625" style="6" customWidth="1"/>
    <col min="4" max="4" width="15.7109375" style="6" customWidth="1"/>
    <col min="5" max="5" width="19.57421875" style="19" customWidth="1"/>
    <col min="6" max="6" width="2.140625" style="20" customWidth="1"/>
    <col min="7" max="7" width="19.140625" style="19" customWidth="1"/>
    <col min="8" max="8" width="2.7109375" style="6" customWidth="1"/>
    <col min="9" max="9" width="15.421875" style="6" customWidth="1"/>
    <col min="10" max="16384" width="9.140625" style="6" customWidth="1"/>
  </cols>
  <sheetData>
    <row r="1" spans="1:7" ht="12.75">
      <c r="A1" s="71" t="s">
        <v>48</v>
      </c>
      <c r="B1" s="71"/>
      <c r="C1" s="71"/>
      <c r="D1" s="71"/>
      <c r="E1" s="71"/>
      <c r="F1" s="71"/>
      <c r="G1" s="71"/>
    </row>
    <row r="2" spans="1:7" ht="12.75">
      <c r="A2" s="71" t="s">
        <v>49</v>
      </c>
      <c r="B2" s="71"/>
      <c r="C2" s="71"/>
      <c r="D2" s="71"/>
      <c r="E2" s="71"/>
      <c r="F2" s="71"/>
      <c r="G2" s="71"/>
    </row>
    <row r="3" spans="1:7" ht="12.75">
      <c r="A3" s="71" t="s">
        <v>90</v>
      </c>
      <c r="B3" s="71"/>
      <c r="C3" s="71"/>
      <c r="D3" s="71"/>
      <c r="E3" s="71"/>
      <c r="F3" s="71"/>
      <c r="G3" s="71"/>
    </row>
    <row r="4" spans="1:7" ht="12.75">
      <c r="A4" s="71" t="s">
        <v>50</v>
      </c>
      <c r="B4" s="71"/>
      <c r="C4" s="71"/>
      <c r="D4" s="71"/>
      <c r="E4" s="71"/>
      <c r="F4" s="71"/>
      <c r="G4" s="71"/>
    </row>
    <row r="6" ht="12.75">
      <c r="A6" s="6" t="s">
        <v>25</v>
      </c>
    </row>
    <row r="8" ht="12.75">
      <c r="A8" s="26" t="s">
        <v>8</v>
      </c>
    </row>
    <row r="9" spans="1:7" ht="12.75">
      <c r="A9" s="6" t="s">
        <v>81</v>
      </c>
      <c r="B9" s="5" t="s">
        <v>26</v>
      </c>
      <c r="C9" s="5" t="s">
        <v>28</v>
      </c>
      <c r="D9" s="5" t="s">
        <v>28</v>
      </c>
      <c r="E9" s="8" t="s">
        <v>31</v>
      </c>
      <c r="F9" s="21"/>
      <c r="G9" s="8" t="s">
        <v>32</v>
      </c>
    </row>
    <row r="10" spans="2:4" ht="12.75">
      <c r="B10" s="5" t="s">
        <v>27</v>
      </c>
      <c r="C10" s="5" t="s">
        <v>29</v>
      </c>
      <c r="D10" s="5" t="s">
        <v>30</v>
      </c>
    </row>
    <row r="11" spans="1:7" ht="12.75">
      <c r="A11" s="6" t="s">
        <v>33</v>
      </c>
      <c r="B11" s="9">
        <f>+'WATER RATE'!D27</f>
        <v>8524.5</v>
      </c>
      <c r="C11" s="22">
        <v>24</v>
      </c>
      <c r="D11" s="8">
        <v>369.21</v>
      </c>
      <c r="E11" s="8">
        <f>D11*B11</f>
        <v>3147330.645</v>
      </c>
      <c r="F11" s="23"/>
      <c r="G11" s="8">
        <f>E11*3</f>
        <v>9441991.935</v>
      </c>
    </row>
    <row r="12" spans="1:7" ht="12.75">
      <c r="A12" s="6" t="s">
        <v>34</v>
      </c>
      <c r="B12" s="72">
        <f>+'WATER RATE'!D34</f>
        <v>561.5</v>
      </c>
      <c r="C12" s="24">
        <v>27.342424242424244</v>
      </c>
      <c r="D12" s="8">
        <v>903.57</v>
      </c>
      <c r="E12" s="25">
        <f>D12*B12</f>
        <v>507354.55500000005</v>
      </c>
      <c r="F12" s="23"/>
      <c r="G12" s="25">
        <f>E12*3</f>
        <v>1522063.665</v>
      </c>
    </row>
    <row r="13" spans="1:7" s="26" customFormat="1" ht="13.5" thickBot="1">
      <c r="A13" s="26" t="s">
        <v>35</v>
      </c>
      <c r="B13" s="27"/>
      <c r="E13" s="48">
        <f>SUM(E11:E12)</f>
        <v>3654685.2</v>
      </c>
      <c r="F13" s="28"/>
      <c r="G13" s="48">
        <f>SUM(G11:G12)</f>
        <v>10964055.600000001</v>
      </c>
    </row>
    <row r="14" ht="6" customHeight="1" thickTop="1"/>
    <row r="15" ht="12.75">
      <c r="A15" s="6" t="s">
        <v>36</v>
      </c>
    </row>
    <row r="16" spans="1:7" ht="12.75">
      <c r="A16" s="6" t="s">
        <v>75</v>
      </c>
      <c r="D16" s="31">
        <f>+E13*0.7</f>
        <v>2558279.64</v>
      </c>
      <c r="E16" s="6"/>
      <c r="F16" s="30"/>
      <c r="G16" s="31"/>
    </row>
    <row r="17" spans="1:7" ht="12.75">
      <c r="A17" s="47" t="s">
        <v>77</v>
      </c>
      <c r="E17" s="31">
        <f>+D16*0.7</f>
        <v>1790795.748</v>
      </c>
      <c r="F17" s="30"/>
      <c r="G17" s="31">
        <f>+E17*3</f>
        <v>5372387.244</v>
      </c>
    </row>
    <row r="18" spans="1:7" ht="12.75">
      <c r="A18" s="47" t="s">
        <v>76</v>
      </c>
      <c r="E18" s="31">
        <f>-E17*0.05</f>
        <v>-89539.7874</v>
      </c>
      <c r="F18" s="30"/>
      <c r="G18" s="31">
        <f>+E18*3</f>
        <v>-268619.3622</v>
      </c>
    </row>
    <row r="19" spans="1:7" ht="12.75">
      <c r="A19" s="47" t="s">
        <v>78</v>
      </c>
      <c r="E19" s="31">
        <f>+D16*0.3</f>
        <v>767483.892</v>
      </c>
      <c r="F19" s="30"/>
      <c r="G19" s="31">
        <f>+E19*3</f>
        <v>2302451.676</v>
      </c>
    </row>
    <row r="20" spans="1:7" ht="12.75">
      <c r="A20" s="46" t="s">
        <v>79</v>
      </c>
      <c r="D20" s="19">
        <f>+E13*0.3</f>
        <v>1096405.56</v>
      </c>
      <c r="E20" s="33"/>
      <c r="F20" s="30"/>
      <c r="G20" s="33"/>
    </row>
    <row r="21" spans="1:7" ht="12.75">
      <c r="A21" s="47" t="s">
        <v>94</v>
      </c>
      <c r="D21" s="50">
        <v>0.9</v>
      </c>
      <c r="E21" s="31">
        <f>+D20*0.9</f>
        <v>986765.0040000001</v>
      </c>
      <c r="F21" s="30"/>
      <c r="G21" s="31">
        <f>+E21*3</f>
        <v>2960295.012</v>
      </c>
    </row>
    <row r="22" spans="1:7" ht="12.75">
      <c r="A22" s="47" t="s">
        <v>80</v>
      </c>
      <c r="E22" s="49">
        <f>+D20*0.9*0.1</f>
        <v>98676.50040000002</v>
      </c>
      <c r="F22" s="30"/>
      <c r="G22" s="49">
        <f>+E22*3</f>
        <v>296029.50120000006</v>
      </c>
    </row>
    <row r="23" spans="1:7" ht="13.5" thickBot="1">
      <c r="A23" s="51" t="s">
        <v>82</v>
      </c>
      <c r="D23" s="19"/>
      <c r="E23" s="54">
        <f>SUM(E17:E22)</f>
        <v>3554181.357</v>
      </c>
      <c r="F23" s="55"/>
      <c r="G23" s="56">
        <f>+E23*3</f>
        <v>10662544.070999999</v>
      </c>
    </row>
    <row r="24" spans="5:7" ht="5.25" customHeight="1">
      <c r="E24" s="33"/>
      <c r="F24" s="30"/>
      <c r="G24" s="33"/>
    </row>
    <row r="25" ht="12.75">
      <c r="A25" s="6" t="s">
        <v>37</v>
      </c>
    </row>
    <row r="26" spans="1:7" ht="12.75">
      <c r="A26" s="46" t="s">
        <v>84</v>
      </c>
      <c r="E26" s="35"/>
      <c r="G26" s="35"/>
    </row>
    <row r="27" spans="1:7" ht="12.75">
      <c r="A27" s="46" t="s">
        <v>83</v>
      </c>
      <c r="E27" s="35">
        <f>+D20*0.1*1.1</f>
        <v>120604.61160000002</v>
      </c>
      <c r="G27" s="35">
        <f>+D20*3*0.1*1.1</f>
        <v>361813.8348000001</v>
      </c>
    </row>
    <row r="28" spans="1:7" ht="12.75">
      <c r="A28" s="46" t="s">
        <v>85</v>
      </c>
      <c r="E28" s="29">
        <v>0.85</v>
      </c>
      <c r="F28" s="33"/>
      <c r="G28" s="29">
        <v>0.85</v>
      </c>
    </row>
    <row r="29" spans="1:7" ht="13.5" thickBot="1">
      <c r="A29" s="46" t="s">
        <v>86</v>
      </c>
      <c r="E29" s="57">
        <f>+E27*E28</f>
        <v>102513.91986000001</v>
      </c>
      <c r="F29" s="34"/>
      <c r="G29" s="57">
        <f>+G27*G28/3*2</f>
        <v>205027.83972000008</v>
      </c>
    </row>
    <row r="30" ht="6" customHeight="1"/>
    <row r="31" ht="12.75">
      <c r="A31" s="6" t="s">
        <v>38</v>
      </c>
    </row>
    <row r="32" spans="1:7" ht="12.75">
      <c r="A32" s="6" t="s">
        <v>39</v>
      </c>
      <c r="G32" s="8">
        <f>+1st!G32-1st!G34</f>
        <v>2498963.6</v>
      </c>
    </row>
    <row r="33" spans="1:7" ht="12.75">
      <c r="A33" s="6" t="s">
        <v>88</v>
      </c>
      <c r="E33" s="36"/>
      <c r="G33" s="29">
        <v>0.05</v>
      </c>
    </row>
    <row r="34" spans="1:9" s="26" customFormat="1" ht="13.5" thickBot="1">
      <c r="A34" s="26" t="s">
        <v>40</v>
      </c>
      <c r="E34" s="32">
        <f>G34/3</f>
        <v>41649.39333333333</v>
      </c>
      <c r="F34" s="28"/>
      <c r="G34" s="32">
        <f>G32*G33</f>
        <v>124948.18000000001</v>
      </c>
      <c r="I34" s="38">
        <f>G32-G34</f>
        <v>2374015.42</v>
      </c>
    </row>
    <row r="35" spans="1:9" ht="12.75">
      <c r="A35" s="6" t="s">
        <v>41</v>
      </c>
      <c r="E35" s="8"/>
      <c r="F35" s="23"/>
      <c r="I35" s="39"/>
    </row>
    <row r="36" spans="2:7" s="3" customFormat="1" ht="14.25" thickBot="1">
      <c r="B36" s="40" t="s">
        <v>87</v>
      </c>
      <c r="E36" s="41">
        <f>+E23+E29+E34</f>
        <v>3698344.670193333</v>
      </c>
      <c r="F36" s="42"/>
      <c r="G36" s="41">
        <f>+G23+G29+G34</f>
        <v>10992520.090719998</v>
      </c>
    </row>
    <row r="37" ht="13.5" thickTop="1"/>
    <row r="38" spans="1:5" ht="12.75">
      <c r="A38" s="6" t="s">
        <v>65</v>
      </c>
      <c r="C38" s="6" t="s">
        <v>63</v>
      </c>
      <c r="E38" s="19" t="s">
        <v>64</v>
      </c>
    </row>
    <row r="40" spans="1:7" ht="12.75">
      <c r="A40" s="6" t="s">
        <v>71</v>
      </c>
      <c r="C40" s="6" t="s">
        <v>61</v>
      </c>
      <c r="E40" s="43" t="s">
        <v>53</v>
      </c>
      <c r="F40" s="44"/>
      <c r="G40" s="43"/>
    </row>
    <row r="41" spans="1:7" ht="12.75">
      <c r="A41" s="6" t="s">
        <v>72</v>
      </c>
      <c r="C41" s="7" t="s">
        <v>62</v>
      </c>
      <c r="D41" s="7"/>
      <c r="E41" s="43" t="s">
        <v>54</v>
      </c>
      <c r="F41" s="44"/>
      <c r="G41" s="43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" bottom="0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36.421875" style="6" customWidth="1"/>
    <col min="2" max="2" width="18.28125" style="6" customWidth="1"/>
    <col min="3" max="3" width="16.140625" style="6" customWidth="1"/>
    <col min="4" max="4" width="15.7109375" style="6" customWidth="1"/>
    <col min="5" max="5" width="19.57421875" style="19" customWidth="1"/>
    <col min="6" max="6" width="2.140625" style="20" customWidth="1"/>
    <col min="7" max="7" width="19.140625" style="19" customWidth="1"/>
    <col min="8" max="8" width="2.7109375" style="6" customWidth="1"/>
    <col min="9" max="9" width="15.421875" style="6" customWidth="1"/>
    <col min="10" max="16384" width="9.140625" style="6" customWidth="1"/>
  </cols>
  <sheetData>
    <row r="1" spans="1:7" ht="12.75">
      <c r="A1" s="71" t="s">
        <v>48</v>
      </c>
      <c r="B1" s="71"/>
      <c r="C1" s="71"/>
      <c r="D1" s="71"/>
      <c r="E1" s="71"/>
      <c r="F1" s="71"/>
      <c r="G1" s="71"/>
    </row>
    <row r="2" spans="1:7" ht="12.75">
      <c r="A2" s="71" t="s">
        <v>49</v>
      </c>
      <c r="B2" s="71"/>
      <c r="C2" s="71"/>
      <c r="D2" s="71"/>
      <c r="E2" s="71"/>
      <c r="F2" s="71"/>
      <c r="G2" s="71"/>
    </row>
    <row r="3" spans="1:7" ht="12.75">
      <c r="A3" s="71" t="s">
        <v>90</v>
      </c>
      <c r="B3" s="71"/>
      <c r="C3" s="71"/>
      <c r="D3" s="71"/>
      <c r="E3" s="71"/>
      <c r="F3" s="71"/>
      <c r="G3" s="71"/>
    </row>
    <row r="4" spans="1:7" ht="12.75">
      <c r="A4" s="71" t="s">
        <v>50</v>
      </c>
      <c r="B4" s="71"/>
      <c r="C4" s="71"/>
      <c r="D4" s="71"/>
      <c r="E4" s="71"/>
      <c r="F4" s="71"/>
      <c r="G4" s="71"/>
    </row>
    <row r="6" ht="12.75">
      <c r="A6" s="6" t="s">
        <v>25</v>
      </c>
    </row>
    <row r="8" ht="12.75">
      <c r="A8" s="26" t="s">
        <v>9</v>
      </c>
    </row>
    <row r="9" spans="1:7" ht="12.75">
      <c r="A9" s="6" t="s">
        <v>81</v>
      </c>
      <c r="B9" s="5" t="s">
        <v>26</v>
      </c>
      <c r="C9" s="5" t="s">
        <v>28</v>
      </c>
      <c r="D9" s="5" t="s">
        <v>28</v>
      </c>
      <c r="E9" s="8" t="s">
        <v>31</v>
      </c>
      <c r="F9" s="21"/>
      <c r="G9" s="8" t="s">
        <v>32</v>
      </c>
    </row>
    <row r="10" spans="2:4" ht="12.75">
      <c r="B10" s="5" t="s">
        <v>27</v>
      </c>
      <c r="C10" s="5" t="s">
        <v>29</v>
      </c>
      <c r="D10" s="5" t="s">
        <v>30</v>
      </c>
    </row>
    <row r="11" spans="1:7" ht="12.75">
      <c r="A11" s="6" t="s">
        <v>33</v>
      </c>
      <c r="B11" s="9">
        <f>+'WATER RATE'!E27</f>
        <v>8659.5</v>
      </c>
      <c r="C11" s="45">
        <v>22</v>
      </c>
      <c r="D11" s="8">
        <v>327.65</v>
      </c>
      <c r="E11" s="8">
        <f>D11*B11</f>
        <v>2837285.175</v>
      </c>
      <c r="F11" s="23"/>
      <c r="G11" s="8">
        <f>E11*3</f>
        <v>8511855.524999999</v>
      </c>
    </row>
    <row r="12" spans="1:7" ht="12.75">
      <c r="A12" s="6" t="s">
        <v>34</v>
      </c>
      <c r="B12" s="72">
        <f>+'WATER RATE'!E34</f>
        <v>576.5</v>
      </c>
      <c r="C12" s="45">
        <v>27</v>
      </c>
      <c r="D12" s="8">
        <v>890.38</v>
      </c>
      <c r="E12" s="25">
        <f>D12*B12</f>
        <v>513304.07</v>
      </c>
      <c r="F12" s="23"/>
      <c r="G12" s="25">
        <f>E12*3</f>
        <v>1539912.21</v>
      </c>
    </row>
    <row r="13" spans="1:7" s="26" customFormat="1" ht="13.5" thickBot="1">
      <c r="A13" s="26" t="s">
        <v>35</v>
      </c>
      <c r="B13" s="27"/>
      <c r="E13" s="48">
        <f>SUM(E11:E12)</f>
        <v>3350589.2449999996</v>
      </c>
      <c r="F13" s="28"/>
      <c r="G13" s="48">
        <f>SUM(G11:G12)</f>
        <v>10051767.735</v>
      </c>
    </row>
    <row r="14" ht="4.5" customHeight="1" thickTop="1"/>
    <row r="15" ht="12.75">
      <c r="A15" s="6" t="s">
        <v>36</v>
      </c>
    </row>
    <row r="16" spans="1:7" ht="12.75">
      <c r="A16" s="6" t="s">
        <v>75</v>
      </c>
      <c r="D16" s="31">
        <f>+E13*0.7</f>
        <v>2345412.4714999995</v>
      </c>
      <c r="E16" s="6"/>
      <c r="F16" s="30"/>
      <c r="G16" s="31"/>
    </row>
    <row r="17" spans="1:7" ht="12.75">
      <c r="A17" s="47" t="s">
        <v>77</v>
      </c>
      <c r="E17" s="31">
        <f>+D16*0.7</f>
        <v>1641788.7300499997</v>
      </c>
      <c r="F17" s="30"/>
      <c r="G17" s="31">
        <f>+E17*3</f>
        <v>4925366.190149999</v>
      </c>
    </row>
    <row r="18" spans="1:7" ht="12.75">
      <c r="A18" s="47" t="s">
        <v>76</v>
      </c>
      <c r="E18" s="31">
        <f>-E17*0.05</f>
        <v>-82089.43650249999</v>
      </c>
      <c r="F18" s="30"/>
      <c r="G18" s="31">
        <f>+E18*3</f>
        <v>-246268.30950749997</v>
      </c>
    </row>
    <row r="19" spans="1:7" ht="12.75">
      <c r="A19" s="47" t="s">
        <v>78</v>
      </c>
      <c r="E19" s="31">
        <f>+D16*0.3</f>
        <v>703623.7414499999</v>
      </c>
      <c r="F19" s="30"/>
      <c r="G19" s="31">
        <f>+E19*3</f>
        <v>2110871.22435</v>
      </c>
    </row>
    <row r="20" spans="1:7" ht="12.75">
      <c r="A20" s="46" t="s">
        <v>79</v>
      </c>
      <c r="D20" s="19">
        <f>+E13*0.3</f>
        <v>1005176.7734999999</v>
      </c>
      <c r="E20" s="33"/>
      <c r="F20" s="30"/>
      <c r="G20" s="33"/>
    </row>
    <row r="21" spans="1:7" ht="12.75">
      <c r="A21" s="47" t="s">
        <v>94</v>
      </c>
      <c r="D21" s="50">
        <v>0.9</v>
      </c>
      <c r="E21" s="31">
        <f>+D20*0.9</f>
        <v>904659.0961499999</v>
      </c>
      <c r="F21" s="30"/>
      <c r="G21" s="31">
        <f>+E21*3</f>
        <v>2713977.28845</v>
      </c>
    </row>
    <row r="22" spans="1:7" ht="12.75">
      <c r="A22" s="47" t="s">
        <v>80</v>
      </c>
      <c r="E22" s="49">
        <f>+D20*0.9*0.1</f>
        <v>90465.909615</v>
      </c>
      <c r="F22" s="30"/>
      <c r="G22" s="49">
        <f>+E22*3</f>
        <v>271397.728845</v>
      </c>
    </row>
    <row r="23" spans="1:7" ht="13.5" thickBot="1">
      <c r="A23" s="51" t="s">
        <v>82</v>
      </c>
      <c r="D23" s="19"/>
      <c r="E23" s="54">
        <f>SUM(E17:E22)</f>
        <v>3258448.040762499</v>
      </c>
      <c r="F23" s="55"/>
      <c r="G23" s="56">
        <f>+E23*3</f>
        <v>9775344.122287497</v>
      </c>
    </row>
    <row r="24" spans="5:7" ht="5.25" customHeight="1">
      <c r="E24" s="33"/>
      <c r="F24" s="30"/>
      <c r="G24" s="33"/>
    </row>
    <row r="25" ht="12.75">
      <c r="A25" s="6" t="s">
        <v>37</v>
      </c>
    </row>
    <row r="26" spans="1:7" ht="12.75">
      <c r="A26" s="46" t="s">
        <v>84</v>
      </c>
      <c r="E26" s="35"/>
      <c r="G26" s="35"/>
    </row>
    <row r="27" spans="1:7" ht="12.75">
      <c r="A27" s="46" t="s">
        <v>83</v>
      </c>
      <c r="E27" s="35">
        <f>+D20*0.1*1.1</f>
        <v>110569.44508500001</v>
      </c>
      <c r="G27" s="35">
        <f>+D20*3*0.1*1.1</f>
        <v>331708.335255</v>
      </c>
    </row>
    <row r="28" spans="1:7" ht="12.75">
      <c r="A28" s="46" t="s">
        <v>85</v>
      </c>
      <c r="E28" s="29">
        <v>0.85</v>
      </c>
      <c r="F28" s="33"/>
      <c r="G28" s="29">
        <v>0.85</v>
      </c>
    </row>
    <row r="29" spans="1:7" ht="13.5" thickBot="1">
      <c r="A29" s="46" t="s">
        <v>86</v>
      </c>
      <c r="E29" s="57">
        <f>+E27*E28</f>
        <v>93984.02832225001</v>
      </c>
      <c r="F29" s="34"/>
      <c r="G29" s="57">
        <f>+G27*G28/3*2</f>
        <v>187968.0566445</v>
      </c>
    </row>
    <row r="30" ht="3" customHeight="1"/>
    <row r="31" ht="12.75">
      <c r="A31" s="6" t="s">
        <v>38</v>
      </c>
    </row>
    <row r="32" spans="1:7" ht="12.75">
      <c r="A32" s="6" t="s">
        <v>39</v>
      </c>
      <c r="G32" s="8">
        <f>+2nd!G32-2nd!G34</f>
        <v>2374015.42</v>
      </c>
    </row>
    <row r="33" spans="1:7" ht="12.75">
      <c r="A33" s="6" t="s">
        <v>88</v>
      </c>
      <c r="E33" s="36"/>
      <c r="G33" s="29">
        <v>0.05</v>
      </c>
    </row>
    <row r="34" spans="1:9" s="26" customFormat="1" ht="13.5" thickBot="1">
      <c r="A34" s="26" t="s">
        <v>40</v>
      </c>
      <c r="E34" s="32">
        <f>G34/3</f>
        <v>39566.92366666667</v>
      </c>
      <c r="F34" s="28"/>
      <c r="G34" s="32">
        <f>G32*G33</f>
        <v>118700.77100000001</v>
      </c>
      <c r="I34" s="38">
        <f>G32-G34</f>
        <v>2255314.6489999997</v>
      </c>
    </row>
    <row r="35" spans="1:9" ht="12.75">
      <c r="A35" s="6" t="s">
        <v>41</v>
      </c>
      <c r="E35" s="8"/>
      <c r="F35" s="23"/>
      <c r="I35" s="39"/>
    </row>
    <row r="36" spans="2:7" s="3" customFormat="1" ht="14.25" thickBot="1">
      <c r="B36" s="40" t="s">
        <v>87</v>
      </c>
      <c r="E36" s="41">
        <f>+E23+E29+E34</f>
        <v>3391998.992751416</v>
      </c>
      <c r="F36" s="42"/>
      <c r="G36" s="41">
        <f>+G23+G29+G34</f>
        <v>10082012.949931996</v>
      </c>
    </row>
    <row r="37" ht="13.5" thickTop="1"/>
    <row r="38" spans="1:5" ht="12.75">
      <c r="A38" s="6" t="s">
        <v>65</v>
      </c>
      <c r="C38" s="6" t="s">
        <v>63</v>
      </c>
      <c r="E38" s="19" t="s">
        <v>64</v>
      </c>
    </row>
    <row r="41" spans="1:7" ht="12.75">
      <c r="A41" s="6" t="s">
        <v>71</v>
      </c>
      <c r="C41" s="6" t="s">
        <v>61</v>
      </c>
      <c r="E41" s="43" t="s">
        <v>53</v>
      </c>
      <c r="F41" s="44"/>
      <c r="G41" s="43"/>
    </row>
    <row r="42" spans="1:7" ht="12.75">
      <c r="A42" s="6" t="s">
        <v>72</v>
      </c>
      <c r="C42" s="7" t="s">
        <v>62</v>
      </c>
      <c r="D42" s="7"/>
      <c r="E42" s="43" t="s">
        <v>54</v>
      </c>
      <c r="F42" s="44"/>
      <c r="G42" s="43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" bottom="0" header="0.5" footer="0.5"/>
  <pageSetup horizontalDpi="120" verticalDpi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4">
      <selection activeCell="B13" sqref="B13"/>
    </sheetView>
  </sheetViews>
  <sheetFormatPr defaultColWidth="9.140625" defaultRowHeight="12.75"/>
  <cols>
    <col min="1" max="1" width="36.421875" style="6" customWidth="1"/>
    <col min="2" max="2" width="18.28125" style="6" customWidth="1"/>
    <col min="3" max="3" width="16.140625" style="6" customWidth="1"/>
    <col min="4" max="4" width="15.7109375" style="6" customWidth="1"/>
    <col min="5" max="5" width="19.57421875" style="19" customWidth="1"/>
    <col min="6" max="6" width="2.140625" style="20" customWidth="1"/>
    <col min="7" max="7" width="19.140625" style="19" customWidth="1"/>
    <col min="8" max="8" width="2.7109375" style="6" customWidth="1"/>
    <col min="9" max="9" width="15.421875" style="6" customWidth="1"/>
    <col min="10" max="16384" width="9.140625" style="6" customWidth="1"/>
  </cols>
  <sheetData>
    <row r="1" spans="1:7" ht="12.75">
      <c r="A1" s="71" t="s">
        <v>48</v>
      </c>
      <c r="B1" s="71"/>
      <c r="C1" s="71"/>
      <c r="D1" s="71"/>
      <c r="E1" s="71"/>
      <c r="F1" s="71"/>
      <c r="G1" s="71"/>
    </row>
    <row r="2" spans="1:7" ht="12.75">
      <c r="A2" s="71" t="s">
        <v>49</v>
      </c>
      <c r="B2" s="71"/>
      <c r="C2" s="71"/>
      <c r="D2" s="71"/>
      <c r="E2" s="71"/>
      <c r="F2" s="71"/>
      <c r="G2" s="71"/>
    </row>
    <row r="3" spans="1:7" ht="12.75">
      <c r="A3" s="71" t="s">
        <v>90</v>
      </c>
      <c r="B3" s="71"/>
      <c r="C3" s="71"/>
      <c r="D3" s="71"/>
      <c r="E3" s="71"/>
      <c r="F3" s="71"/>
      <c r="G3" s="71"/>
    </row>
    <row r="4" spans="1:7" ht="12.75">
      <c r="A4" s="71" t="s">
        <v>50</v>
      </c>
      <c r="B4" s="71"/>
      <c r="C4" s="71"/>
      <c r="D4" s="71"/>
      <c r="E4" s="71"/>
      <c r="F4" s="71"/>
      <c r="G4" s="71"/>
    </row>
    <row r="6" ht="12.75">
      <c r="A6" s="6" t="s">
        <v>25</v>
      </c>
    </row>
    <row r="7" ht="5.25" customHeight="1"/>
    <row r="8" ht="12.75">
      <c r="A8" s="26" t="s">
        <v>10</v>
      </c>
    </row>
    <row r="9" spans="1:7" ht="12.75">
      <c r="A9" s="6" t="s">
        <v>81</v>
      </c>
      <c r="B9" s="5" t="s">
        <v>26</v>
      </c>
      <c r="C9" s="5" t="s">
        <v>28</v>
      </c>
      <c r="D9" s="5" t="s">
        <v>28</v>
      </c>
      <c r="E9" s="8" t="s">
        <v>31</v>
      </c>
      <c r="F9" s="21"/>
      <c r="G9" s="8" t="s">
        <v>32</v>
      </c>
    </row>
    <row r="10" spans="2:4" ht="12.75">
      <c r="B10" s="5" t="s">
        <v>27</v>
      </c>
      <c r="C10" s="5" t="s">
        <v>29</v>
      </c>
      <c r="D10" s="5" t="s">
        <v>30</v>
      </c>
    </row>
    <row r="11" spans="1:7" ht="12.75">
      <c r="A11" s="6" t="s">
        <v>33</v>
      </c>
      <c r="B11" s="9">
        <f>+'WATER RATE'!F27</f>
        <v>8794.5</v>
      </c>
      <c r="C11" s="45">
        <v>22</v>
      </c>
      <c r="D11" s="8">
        <v>318.54</v>
      </c>
      <c r="E11" s="8">
        <f>D11*B11</f>
        <v>2801400.0300000003</v>
      </c>
      <c r="F11" s="23"/>
      <c r="G11" s="8">
        <f>E11*3</f>
        <v>8404200.09</v>
      </c>
    </row>
    <row r="12" spans="1:7" ht="12.75">
      <c r="A12" s="6" t="s">
        <v>34</v>
      </c>
      <c r="B12" s="72">
        <f>+'WATER RATE'!F34</f>
        <v>591.5</v>
      </c>
      <c r="C12" s="45">
        <v>27</v>
      </c>
      <c r="D12" s="8">
        <v>844.9</v>
      </c>
      <c r="E12" s="25">
        <f>D12*B12</f>
        <v>499758.35</v>
      </c>
      <c r="F12" s="23"/>
      <c r="G12" s="25">
        <f>E12*3</f>
        <v>1499275.0499999998</v>
      </c>
    </row>
    <row r="13" spans="1:7" s="26" customFormat="1" ht="13.5" thickBot="1">
      <c r="A13" s="26" t="s">
        <v>35</v>
      </c>
      <c r="B13" s="27"/>
      <c r="E13" s="48">
        <f>SUM(E11:E12)</f>
        <v>3301158.3800000004</v>
      </c>
      <c r="F13" s="28"/>
      <c r="G13" s="48">
        <f>SUM(G11:G12)</f>
        <v>9903475.14</v>
      </c>
    </row>
    <row r="14" ht="6" customHeight="1" thickTop="1"/>
    <row r="15" ht="12.75">
      <c r="A15" s="6" t="s">
        <v>36</v>
      </c>
    </row>
    <row r="16" spans="1:7" ht="12.75">
      <c r="A16" s="6" t="s">
        <v>75</v>
      </c>
      <c r="D16" s="31">
        <f>+E13*0.7</f>
        <v>2310810.866</v>
      </c>
      <c r="E16" s="6"/>
      <c r="F16" s="30"/>
      <c r="G16" s="31"/>
    </row>
    <row r="17" spans="1:7" ht="12.75">
      <c r="A17" s="47" t="s">
        <v>77</v>
      </c>
      <c r="E17" s="31">
        <f>+D16*0.7</f>
        <v>1617567.6061999998</v>
      </c>
      <c r="F17" s="30"/>
      <c r="G17" s="31">
        <f>+E17*3</f>
        <v>4852702.818599999</v>
      </c>
    </row>
    <row r="18" spans="1:7" ht="12.75">
      <c r="A18" s="47" t="s">
        <v>76</v>
      </c>
      <c r="E18" s="31">
        <f>-E17*0.05</f>
        <v>-80878.38031</v>
      </c>
      <c r="F18" s="30"/>
      <c r="G18" s="31">
        <f>+E18*3</f>
        <v>-242635.14093</v>
      </c>
    </row>
    <row r="19" spans="1:7" ht="12.75">
      <c r="A19" s="47" t="s">
        <v>78</v>
      </c>
      <c r="E19" s="31">
        <f>+D16*0.3</f>
        <v>693243.2598</v>
      </c>
      <c r="F19" s="30"/>
      <c r="G19" s="31">
        <f>+E19*3</f>
        <v>2079729.7793999999</v>
      </c>
    </row>
    <row r="20" spans="1:7" ht="12.75">
      <c r="A20" s="46" t="s">
        <v>79</v>
      </c>
      <c r="D20" s="19">
        <f>+E13*0.3</f>
        <v>990347.5140000001</v>
      </c>
      <c r="E20" s="33"/>
      <c r="F20" s="30"/>
      <c r="G20" s="33"/>
    </row>
    <row r="21" spans="1:7" ht="12.75">
      <c r="A21" s="47" t="s">
        <v>94</v>
      </c>
      <c r="D21" s="50">
        <v>0.9</v>
      </c>
      <c r="E21" s="31">
        <f>+D20*0.9</f>
        <v>891312.7626000001</v>
      </c>
      <c r="F21" s="30"/>
      <c r="G21" s="31">
        <f>+E21*3</f>
        <v>2673938.2878000005</v>
      </c>
    </row>
    <row r="22" spans="1:7" ht="12.75">
      <c r="A22" s="47" t="s">
        <v>80</v>
      </c>
      <c r="E22" s="49">
        <f>+D20*0.9*0.1</f>
        <v>89131.27626000001</v>
      </c>
      <c r="F22" s="30"/>
      <c r="G22" s="49">
        <f>+E22*3</f>
        <v>267393.82878000004</v>
      </c>
    </row>
    <row r="23" spans="1:7" ht="13.5" thickBot="1">
      <c r="A23" s="51" t="s">
        <v>82</v>
      </c>
      <c r="D23" s="19"/>
      <c r="E23" s="54">
        <f>SUM(E17:E22)</f>
        <v>3210376.52455</v>
      </c>
      <c r="F23" s="55"/>
      <c r="G23" s="56">
        <f>+E23*3</f>
        <v>9631129.57365</v>
      </c>
    </row>
    <row r="24" spans="5:7" ht="5.25" customHeight="1">
      <c r="E24" s="33"/>
      <c r="F24" s="30"/>
      <c r="G24" s="33"/>
    </row>
    <row r="25" ht="12.75">
      <c r="A25" s="6" t="s">
        <v>37</v>
      </c>
    </row>
    <row r="26" spans="1:7" ht="12.75">
      <c r="A26" s="46" t="s">
        <v>84</v>
      </c>
      <c r="E26" s="35"/>
      <c r="G26" s="35"/>
    </row>
    <row r="27" spans="1:7" ht="12.75">
      <c r="A27" s="46" t="s">
        <v>83</v>
      </c>
      <c r="E27" s="35">
        <f>+D20*0.1*1.1</f>
        <v>108938.22654000002</v>
      </c>
      <c r="G27" s="35">
        <f>+D20*3*0.1*1.1</f>
        <v>326814.67962000007</v>
      </c>
    </row>
    <row r="28" spans="1:7" ht="12.75">
      <c r="A28" s="46" t="s">
        <v>85</v>
      </c>
      <c r="E28" s="29">
        <v>0.85</v>
      </c>
      <c r="F28" s="33"/>
      <c r="G28" s="29">
        <v>0.85</v>
      </c>
    </row>
    <row r="29" spans="1:7" ht="13.5" thickBot="1">
      <c r="A29" s="46" t="s">
        <v>86</v>
      </c>
      <c r="E29" s="57">
        <f>+E27*E28</f>
        <v>92597.492559</v>
      </c>
      <c r="F29" s="34"/>
      <c r="G29" s="57">
        <f>+G27*G28/3*2</f>
        <v>185194.98511800004</v>
      </c>
    </row>
    <row r="30" ht="3.75" customHeight="1"/>
    <row r="31" ht="12.75">
      <c r="A31" s="6" t="s">
        <v>38</v>
      </c>
    </row>
    <row r="32" spans="1:7" ht="12.75">
      <c r="A32" s="6" t="s">
        <v>39</v>
      </c>
      <c r="G32" s="8">
        <f>+3rd!G32-3rd!G34</f>
        <v>2255314.6489999997</v>
      </c>
    </row>
    <row r="33" spans="1:7" ht="12.75">
      <c r="A33" s="6" t="s">
        <v>88</v>
      </c>
      <c r="E33" s="36"/>
      <c r="G33" s="29">
        <v>0.05</v>
      </c>
    </row>
    <row r="34" spans="1:9" s="26" customFormat="1" ht="13.5" thickBot="1">
      <c r="A34" s="26" t="s">
        <v>40</v>
      </c>
      <c r="E34" s="32">
        <f>G34/3</f>
        <v>37588.577483333334</v>
      </c>
      <c r="F34" s="28"/>
      <c r="G34" s="32">
        <f>G32*G33</f>
        <v>112765.73245</v>
      </c>
      <c r="I34" s="38">
        <f>G32-G34</f>
        <v>2142548.9165499997</v>
      </c>
    </row>
    <row r="35" spans="1:9" ht="12.75">
      <c r="A35" s="6" t="s">
        <v>41</v>
      </c>
      <c r="E35" s="8"/>
      <c r="F35" s="23"/>
      <c r="I35" s="39"/>
    </row>
    <row r="36" spans="2:7" s="3" customFormat="1" ht="14.25" thickBot="1">
      <c r="B36" s="40" t="s">
        <v>87</v>
      </c>
      <c r="E36" s="41">
        <f>+E23+E29+E34</f>
        <v>3340562.5945923333</v>
      </c>
      <c r="F36" s="42"/>
      <c r="G36" s="41">
        <f>+G23+G29+G34</f>
        <v>9929090.291218</v>
      </c>
    </row>
    <row r="37" ht="13.5" thickTop="1"/>
    <row r="38" spans="1:5" ht="12.75">
      <c r="A38" s="6" t="s">
        <v>65</v>
      </c>
      <c r="C38" s="6" t="s">
        <v>63</v>
      </c>
      <c r="E38" s="19" t="s">
        <v>64</v>
      </c>
    </row>
    <row r="41" spans="1:7" ht="12.75">
      <c r="A41" s="6" t="s">
        <v>71</v>
      </c>
      <c r="C41" s="6" t="s">
        <v>61</v>
      </c>
      <c r="E41" s="43" t="s">
        <v>53</v>
      </c>
      <c r="F41" s="44"/>
      <c r="G41" s="43"/>
    </row>
    <row r="42" spans="1:7" ht="12.75">
      <c r="A42" s="6" t="s">
        <v>72</v>
      </c>
      <c r="C42" s="7" t="s">
        <v>62</v>
      </c>
      <c r="D42" s="7"/>
      <c r="E42" s="43" t="s">
        <v>54</v>
      </c>
      <c r="F42" s="44"/>
      <c r="G42" s="43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" bottom="0" header="0.5" footer="0.5"/>
  <pageSetup horizontalDpi="120" verticalDpi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31">
      <selection activeCell="A13" sqref="A13"/>
    </sheetView>
  </sheetViews>
  <sheetFormatPr defaultColWidth="9.140625" defaultRowHeight="12.75"/>
  <cols>
    <col min="1" max="1" width="36.421875" style="6" customWidth="1"/>
    <col min="2" max="2" width="18.28125" style="6" customWidth="1"/>
    <col min="3" max="3" width="16.140625" style="19" customWidth="1"/>
    <col min="4" max="4" width="15.7109375" style="6" customWidth="1"/>
    <col min="5" max="5" width="15.00390625" style="19" customWidth="1"/>
    <col min="6" max="6" width="13.7109375" style="20" bestFit="1" customWidth="1"/>
    <col min="7" max="7" width="15.140625" style="19" bestFit="1" customWidth="1"/>
    <col min="8" max="8" width="2.7109375" style="6" customWidth="1"/>
    <col min="9" max="9" width="15.421875" style="6" customWidth="1"/>
    <col min="10" max="16384" width="9.140625" style="6" customWidth="1"/>
  </cols>
  <sheetData>
    <row r="1" spans="1:7" ht="12.75">
      <c r="A1" s="71" t="s">
        <v>48</v>
      </c>
      <c r="B1" s="71"/>
      <c r="C1" s="71"/>
      <c r="D1" s="71"/>
      <c r="E1" s="71"/>
      <c r="F1" s="71"/>
      <c r="G1" s="71"/>
    </row>
    <row r="2" spans="1:7" ht="12.75">
      <c r="A2" s="71" t="s">
        <v>49</v>
      </c>
      <c r="B2" s="71"/>
      <c r="C2" s="71"/>
      <c r="D2" s="71"/>
      <c r="E2" s="71"/>
      <c r="F2" s="71"/>
      <c r="G2" s="71"/>
    </row>
    <row r="3" spans="1:7" ht="12.75">
      <c r="A3" s="71" t="s">
        <v>90</v>
      </c>
      <c r="B3" s="71"/>
      <c r="C3" s="71"/>
      <c r="D3" s="71"/>
      <c r="E3" s="71"/>
      <c r="F3" s="71"/>
      <c r="G3" s="71"/>
    </row>
    <row r="4" spans="1:7" ht="12.75">
      <c r="A4" s="71" t="s">
        <v>50</v>
      </c>
      <c r="B4" s="71"/>
      <c r="C4" s="71"/>
      <c r="D4" s="71"/>
      <c r="E4" s="71"/>
      <c r="F4" s="71"/>
      <c r="G4" s="71"/>
    </row>
    <row r="6" ht="12.75">
      <c r="A6" s="6" t="s">
        <v>25</v>
      </c>
    </row>
    <row r="8" ht="12.75">
      <c r="A8" s="6" t="s">
        <v>7</v>
      </c>
    </row>
    <row r="9" spans="1:7" ht="13.5">
      <c r="A9" s="6" t="s">
        <v>81</v>
      </c>
      <c r="B9" s="5"/>
      <c r="C9" s="4" t="s">
        <v>70</v>
      </c>
      <c r="D9" s="1" t="s">
        <v>66</v>
      </c>
      <c r="E9" s="1" t="s">
        <v>67</v>
      </c>
      <c r="F9" s="1" t="s">
        <v>68</v>
      </c>
      <c r="G9" s="58" t="s">
        <v>69</v>
      </c>
    </row>
    <row r="10" spans="2:7" ht="12.75">
      <c r="B10" s="5"/>
      <c r="C10" s="8"/>
      <c r="D10" s="5"/>
      <c r="G10" s="35"/>
    </row>
    <row r="11" spans="1:7" ht="12.75">
      <c r="A11" s="6" t="s">
        <v>33</v>
      </c>
      <c r="B11" s="9"/>
      <c r="C11" s="58">
        <f>+1st!G11</f>
        <v>8017173.99</v>
      </c>
      <c r="D11" s="58">
        <f>+2nd!G11</f>
        <v>9441991.935</v>
      </c>
      <c r="E11" s="58">
        <f>+3rd!G11</f>
        <v>8511855.524999999</v>
      </c>
      <c r="F11" s="58">
        <f>+4th!G11</f>
        <v>8404200.09</v>
      </c>
      <c r="G11" s="58">
        <f>SUM(C11:F11)</f>
        <v>34375221.54</v>
      </c>
    </row>
    <row r="12" spans="1:7" ht="12.75">
      <c r="A12" s="6" t="s">
        <v>34</v>
      </c>
      <c r="B12" s="5"/>
      <c r="C12" s="58">
        <f>+1st!G12</f>
        <v>1385213.5499999998</v>
      </c>
      <c r="D12" s="58">
        <f>+2nd!G12</f>
        <v>1522063.665</v>
      </c>
      <c r="E12" s="58">
        <f>+3rd!G12</f>
        <v>1539912.21</v>
      </c>
      <c r="F12" s="58">
        <f>+4th!G12</f>
        <v>1499275.0499999998</v>
      </c>
      <c r="G12" s="58">
        <f>SUM(C12:F12)</f>
        <v>5946464.475</v>
      </c>
    </row>
    <row r="13" spans="1:7" s="26" customFormat="1" ht="13.5" thickBot="1">
      <c r="A13" s="26" t="s">
        <v>35</v>
      </c>
      <c r="B13" s="27"/>
      <c r="C13" s="62">
        <f>+C11+C12</f>
        <v>9402387.54</v>
      </c>
      <c r="D13" s="62">
        <f>+D11+D12</f>
        <v>10964055.600000001</v>
      </c>
      <c r="E13" s="62">
        <f>+E11+E12</f>
        <v>10051767.735</v>
      </c>
      <c r="F13" s="62">
        <f>+F11+F12</f>
        <v>9903475.14</v>
      </c>
      <c r="G13" s="62">
        <f>+G11+G12</f>
        <v>40321686.015</v>
      </c>
    </row>
    <row r="14" spans="3:7" ht="13.5" thickTop="1">
      <c r="C14" s="35"/>
      <c r="D14" s="20"/>
      <c r="E14" s="35"/>
      <c r="G14" s="35"/>
    </row>
    <row r="15" spans="1:7" ht="12.75">
      <c r="A15" s="6" t="s">
        <v>36</v>
      </c>
      <c r="C15" s="35"/>
      <c r="D15" s="20"/>
      <c r="E15" s="35"/>
      <c r="G15" s="35"/>
    </row>
    <row r="16" spans="1:7" ht="12.75">
      <c r="A16" s="6" t="s">
        <v>75</v>
      </c>
      <c r="C16" s="35"/>
      <c r="D16" s="31"/>
      <c r="E16" s="20"/>
      <c r="F16" s="30"/>
      <c r="G16" s="31"/>
    </row>
    <row r="17" spans="1:7" ht="12.75">
      <c r="A17" s="47" t="s">
        <v>77</v>
      </c>
      <c r="C17" s="35">
        <f>+1st!G17</f>
        <v>4607169.894599999</v>
      </c>
      <c r="D17" s="58">
        <f>+2nd!G17</f>
        <v>5372387.244</v>
      </c>
      <c r="E17" s="58">
        <f>+3rd!G17</f>
        <v>4925366.190149999</v>
      </c>
      <c r="F17" s="58">
        <f>+4th!G17</f>
        <v>4852702.818599999</v>
      </c>
      <c r="G17" s="58">
        <f>SUM(C17:F17)</f>
        <v>19757626.14735</v>
      </c>
    </row>
    <row r="18" spans="1:7" ht="12.75">
      <c r="A18" s="47" t="s">
        <v>76</v>
      </c>
      <c r="C18" s="35">
        <f>+1st!G18</f>
        <v>-230358.49472999998</v>
      </c>
      <c r="D18" s="58">
        <f>+2nd!G18</f>
        <v>-268619.3622</v>
      </c>
      <c r="E18" s="58">
        <f>+3rd!G18</f>
        <v>-246268.30950749997</v>
      </c>
      <c r="F18" s="58">
        <f>+4th!G18</f>
        <v>-242635.14093</v>
      </c>
      <c r="G18" s="58">
        <f>SUM(C18:F18)</f>
        <v>-987881.3073674999</v>
      </c>
    </row>
    <row r="19" spans="1:7" ht="12.75">
      <c r="A19" s="47" t="s">
        <v>78</v>
      </c>
      <c r="C19" s="35">
        <f>+1st!G19</f>
        <v>1974501.3834000002</v>
      </c>
      <c r="D19" s="58">
        <f>+2nd!G19</f>
        <v>2302451.676</v>
      </c>
      <c r="E19" s="58">
        <f>+3rd!G19</f>
        <v>2110871.22435</v>
      </c>
      <c r="F19" s="58">
        <f>+4th!G19</f>
        <v>2079729.7793999999</v>
      </c>
      <c r="G19" s="58">
        <f>SUM(C19:F19)</f>
        <v>8467554.06315</v>
      </c>
    </row>
    <row r="20" spans="1:7" ht="12.75">
      <c r="A20" s="46" t="s">
        <v>79</v>
      </c>
      <c r="C20" s="35"/>
      <c r="D20" s="35"/>
      <c r="E20" s="33"/>
      <c r="F20" s="31"/>
      <c r="G20" s="33"/>
    </row>
    <row r="21" spans="1:7" ht="12.75">
      <c r="A21" s="47" t="s">
        <v>94</v>
      </c>
      <c r="C21" s="35">
        <f>+1st!G21</f>
        <v>2538644.6358000003</v>
      </c>
      <c r="D21" s="58">
        <f>+2nd!G21</f>
        <v>2960295.012</v>
      </c>
      <c r="E21" s="58">
        <f>+3rd!G21</f>
        <v>2713977.28845</v>
      </c>
      <c r="F21" s="58">
        <f>+4th!G21</f>
        <v>2673938.2878000005</v>
      </c>
      <c r="G21" s="58">
        <f>SUM(C21:F21)</f>
        <v>10886855.22405</v>
      </c>
    </row>
    <row r="22" spans="1:7" ht="12.75">
      <c r="A22" s="47" t="s">
        <v>80</v>
      </c>
      <c r="C22" s="36">
        <f>+1st!G22</f>
        <v>253864.46358000004</v>
      </c>
      <c r="D22" s="25">
        <f>+2nd!G22</f>
        <v>296029.50120000006</v>
      </c>
      <c r="E22" s="25">
        <f>+3rd!G22</f>
        <v>271397.728845</v>
      </c>
      <c r="F22" s="25">
        <f>+4th!G22</f>
        <v>267393.82878000004</v>
      </c>
      <c r="G22" s="25">
        <f>SUM(C22:F22)</f>
        <v>1088685.5224050002</v>
      </c>
    </row>
    <row r="23" spans="1:7" ht="12.75">
      <c r="A23" s="51" t="s">
        <v>82</v>
      </c>
      <c r="C23" s="60">
        <f>SUM(C17:C22)</f>
        <v>9143821.88265</v>
      </c>
      <c r="D23" s="60">
        <f>SUM(D17:D22)</f>
        <v>10662544.071</v>
      </c>
      <c r="E23" s="60">
        <f>SUM(E17:E22)</f>
        <v>9775344.122287499</v>
      </c>
      <c r="F23" s="60">
        <f>SUM(F17:F22)</f>
        <v>9631129.573649999</v>
      </c>
      <c r="G23" s="60">
        <f>SUM(G17:G22)</f>
        <v>39212839.6495875</v>
      </c>
    </row>
    <row r="24" spans="3:7" ht="12.75">
      <c r="C24" s="35"/>
      <c r="D24" s="20"/>
      <c r="E24" s="33"/>
      <c r="F24" s="30"/>
      <c r="G24" s="33"/>
    </row>
    <row r="25" spans="1:7" ht="12.75">
      <c r="A25" s="6" t="s">
        <v>37</v>
      </c>
      <c r="C25" s="35"/>
      <c r="D25" s="20"/>
      <c r="E25" s="35"/>
      <c r="G25" s="35"/>
    </row>
    <row r="26" spans="1:7" ht="12.75">
      <c r="A26" s="46" t="s">
        <v>84</v>
      </c>
      <c r="C26" s="35"/>
      <c r="D26" s="20"/>
      <c r="E26" s="35"/>
      <c r="G26" s="35"/>
    </row>
    <row r="27" spans="1:7" ht="12.75">
      <c r="A27" s="46" t="s">
        <v>83</v>
      </c>
      <c r="C27" s="35">
        <f>+1st!G27</f>
        <v>310278.78882</v>
      </c>
      <c r="D27" s="58">
        <f>+2nd!G27</f>
        <v>361813.8348000001</v>
      </c>
      <c r="E27" s="58">
        <f>+3rd!G27</f>
        <v>331708.335255</v>
      </c>
      <c r="F27" s="58">
        <f>+4th!G27</f>
        <v>326814.67962000007</v>
      </c>
      <c r="G27" s="58"/>
    </row>
    <row r="28" spans="1:7" ht="12.75">
      <c r="A28" s="46" t="s">
        <v>85</v>
      </c>
      <c r="C28" s="63">
        <v>0.85</v>
      </c>
      <c r="D28" s="63">
        <v>0.85</v>
      </c>
      <c r="E28" s="29">
        <v>0.85</v>
      </c>
      <c r="F28" s="29">
        <v>0.85</v>
      </c>
      <c r="G28" s="33"/>
    </row>
    <row r="29" spans="1:7" ht="12.75">
      <c r="A29" s="51" t="s">
        <v>86</v>
      </c>
      <c r="C29" s="60">
        <f>+1st!G29</f>
        <v>175824.646998</v>
      </c>
      <c r="D29" s="60">
        <f>+2nd!G29</f>
        <v>205027.83972000008</v>
      </c>
      <c r="E29" s="59">
        <f>+3rd!G29</f>
        <v>187968.0566445</v>
      </c>
      <c r="F29" s="59">
        <f>+4th!G29</f>
        <v>185194.98511800004</v>
      </c>
      <c r="G29" s="59">
        <f>SUM(C29:F29)</f>
        <v>754015.5284805002</v>
      </c>
    </row>
    <row r="30" spans="3:7" ht="12.75">
      <c r="C30" s="35"/>
      <c r="D30" s="20"/>
      <c r="E30" s="35"/>
      <c r="G30" s="35"/>
    </row>
    <row r="31" spans="1:7" ht="12.75">
      <c r="A31" s="6" t="s">
        <v>38</v>
      </c>
      <c r="C31" s="35"/>
      <c r="D31" s="20"/>
      <c r="E31" s="35"/>
      <c r="G31" s="35"/>
    </row>
    <row r="32" spans="1:7" ht="12.75">
      <c r="A32" s="6" t="s">
        <v>39</v>
      </c>
      <c r="C32" s="35">
        <f>+1st!G32</f>
        <v>2630488</v>
      </c>
      <c r="D32" s="58">
        <f>+2nd!G32</f>
        <v>2498963.6</v>
      </c>
      <c r="E32" s="58">
        <f>+3rd!G32</f>
        <v>2374015.42</v>
      </c>
      <c r="F32" s="58">
        <f>+4th!G32</f>
        <v>2255314.6489999997</v>
      </c>
      <c r="G32" s="58"/>
    </row>
    <row r="33" spans="1:7" ht="12.75">
      <c r="A33" s="6" t="s">
        <v>88</v>
      </c>
      <c r="C33" s="63">
        <v>0.05</v>
      </c>
      <c r="D33" s="63">
        <v>0.05</v>
      </c>
      <c r="E33" s="63">
        <v>0.05</v>
      </c>
      <c r="F33" s="63">
        <v>0.05</v>
      </c>
      <c r="G33" s="33"/>
    </row>
    <row r="34" spans="1:9" s="26" customFormat="1" ht="12.75">
      <c r="A34" s="26" t="s">
        <v>40</v>
      </c>
      <c r="C34" s="60">
        <f>+C32*C33</f>
        <v>131524.4</v>
      </c>
      <c r="D34" s="60">
        <f>+D32*D33</f>
        <v>124948.18000000001</v>
      </c>
      <c r="E34" s="60">
        <f>+E32*E33</f>
        <v>118700.77100000001</v>
      </c>
      <c r="F34" s="60">
        <f>+F32*F33</f>
        <v>112765.73245</v>
      </c>
      <c r="G34" s="59">
        <f>SUM(C34:F34)</f>
        <v>487939.08345000003</v>
      </c>
      <c r="I34" s="38">
        <f>G32-G34</f>
        <v>-487939.08345000003</v>
      </c>
    </row>
    <row r="35" spans="1:9" ht="12.75">
      <c r="A35" s="6" t="s">
        <v>41</v>
      </c>
      <c r="C35" s="35"/>
      <c r="D35" s="20"/>
      <c r="E35" s="58"/>
      <c r="F35" s="23"/>
      <c r="G35" s="35"/>
      <c r="I35" s="39"/>
    </row>
    <row r="36" spans="2:7" s="3" customFormat="1" ht="14.25" thickBot="1">
      <c r="B36" s="40" t="s">
        <v>87</v>
      </c>
      <c r="C36" s="64">
        <f>+C23+C29+C34</f>
        <v>9451170.929647999</v>
      </c>
      <c r="D36" s="64">
        <f>+D23+D29+D34</f>
        <v>10992520.09072</v>
      </c>
      <c r="E36" s="64">
        <f>+E23+E29+E34</f>
        <v>10082012.949931998</v>
      </c>
      <c r="F36" s="64">
        <f>+F23+F29+F34</f>
        <v>9929090.291217998</v>
      </c>
      <c r="G36" s="64">
        <f>+G23+G29+G34</f>
        <v>40454794.261517994</v>
      </c>
    </row>
    <row r="37" spans="3:7" ht="13.5" thickTop="1">
      <c r="C37" s="35"/>
      <c r="D37" s="20"/>
      <c r="E37" s="35"/>
      <c r="G37" s="35"/>
    </row>
    <row r="38" spans="3:7" ht="12.75">
      <c r="C38" s="35"/>
      <c r="D38" s="20"/>
      <c r="E38" s="35"/>
      <c r="G38" s="35"/>
    </row>
    <row r="39" spans="3:7" ht="12.75">
      <c r="C39" s="35"/>
      <c r="D39" s="20"/>
      <c r="E39" s="61"/>
      <c r="F39" s="44"/>
      <c r="G39" s="61"/>
    </row>
    <row r="40" spans="3:7" ht="12.75">
      <c r="C40" s="61"/>
      <c r="D40" s="44"/>
      <c r="E40" s="61"/>
      <c r="F40" s="44"/>
      <c r="G40" s="61"/>
    </row>
    <row r="41" spans="3:7" ht="12.75">
      <c r="C41" s="35"/>
      <c r="D41" s="20"/>
      <c r="E41" s="35"/>
      <c r="G41" s="35"/>
    </row>
    <row r="42" spans="3:7" ht="12.75">
      <c r="C42" s="35"/>
      <c r="D42" s="20"/>
      <c r="E42" s="35"/>
      <c r="G42" s="35"/>
    </row>
    <row r="43" spans="3:7" ht="12.75">
      <c r="C43" s="35"/>
      <c r="D43" s="20"/>
      <c r="E43" s="35"/>
      <c r="G43" s="35"/>
    </row>
    <row r="44" spans="3:7" ht="12.75">
      <c r="C44" s="35"/>
      <c r="D44" s="20"/>
      <c r="E44" s="35"/>
      <c r="G44" s="35"/>
    </row>
    <row r="45" spans="3:7" ht="12.75">
      <c r="C45" s="35"/>
      <c r="D45" s="20"/>
      <c r="E45" s="35"/>
      <c r="G45" s="35"/>
    </row>
    <row r="46" spans="3:7" ht="12.75">
      <c r="C46" s="35"/>
      <c r="D46" s="20"/>
      <c r="E46" s="35"/>
      <c r="G46" s="35"/>
    </row>
    <row r="47" spans="3:7" ht="12.75">
      <c r="C47" s="35"/>
      <c r="D47" s="20"/>
      <c r="E47" s="35"/>
      <c r="G47" s="35"/>
    </row>
    <row r="48" spans="3:7" ht="12.75">
      <c r="C48" s="35"/>
      <c r="D48" s="20"/>
      <c r="E48" s="35"/>
      <c r="G48" s="35"/>
    </row>
    <row r="49" spans="3:7" ht="12.75">
      <c r="C49" s="35"/>
      <c r="D49" s="20"/>
      <c r="E49" s="35"/>
      <c r="G49" s="35"/>
    </row>
    <row r="50" spans="3:7" ht="12.75">
      <c r="C50" s="35"/>
      <c r="D50" s="20"/>
      <c r="E50" s="35"/>
      <c r="G50" s="35"/>
    </row>
    <row r="51" spans="3:7" ht="12.75">
      <c r="C51" s="35"/>
      <c r="D51" s="20"/>
      <c r="E51" s="35"/>
      <c r="G51" s="35"/>
    </row>
    <row r="52" spans="3:7" ht="12.75">
      <c r="C52" s="35"/>
      <c r="D52" s="20"/>
      <c r="E52" s="35"/>
      <c r="G52" s="35"/>
    </row>
    <row r="53" spans="3:7" ht="12.75">
      <c r="C53" s="35"/>
      <c r="D53" s="20"/>
      <c r="E53" s="35"/>
      <c r="G53" s="35"/>
    </row>
    <row r="54" spans="3:7" ht="12.75">
      <c r="C54" s="35"/>
      <c r="D54" s="20"/>
      <c r="E54" s="35"/>
      <c r="G54" s="35"/>
    </row>
    <row r="55" spans="3:7" ht="12.75">
      <c r="C55" s="35"/>
      <c r="D55" s="20"/>
      <c r="E55" s="35"/>
      <c r="G55" s="35"/>
    </row>
    <row r="56" spans="3:7" ht="12.75">
      <c r="C56" s="35"/>
      <c r="D56" s="20"/>
      <c r="E56" s="35"/>
      <c r="G56" s="35"/>
    </row>
    <row r="57" spans="3:7" ht="12.75">
      <c r="C57" s="35"/>
      <c r="D57" s="20"/>
      <c r="E57" s="35"/>
      <c r="G57" s="35"/>
    </row>
    <row r="58" spans="3:7" ht="12.75">
      <c r="C58" s="35"/>
      <c r="D58" s="20"/>
      <c r="E58" s="35"/>
      <c r="G58" s="35"/>
    </row>
    <row r="59" spans="3:7" ht="12.75">
      <c r="C59" s="35"/>
      <c r="D59" s="20"/>
      <c r="E59" s="35"/>
      <c r="G59" s="35"/>
    </row>
    <row r="60" spans="3:7" ht="12.75">
      <c r="C60" s="35"/>
      <c r="D60" s="20"/>
      <c r="E60" s="35"/>
      <c r="G60" s="35"/>
    </row>
    <row r="61" spans="3:7" ht="12.75">
      <c r="C61" s="35"/>
      <c r="D61" s="20"/>
      <c r="E61" s="35"/>
      <c r="G61" s="35"/>
    </row>
    <row r="62" spans="3:7" ht="12.75">
      <c r="C62" s="35"/>
      <c r="D62" s="20"/>
      <c r="E62" s="35"/>
      <c r="G62" s="35"/>
    </row>
    <row r="63" spans="3:7" ht="12.75">
      <c r="C63" s="35"/>
      <c r="D63" s="20"/>
      <c r="E63" s="35"/>
      <c r="G63" s="35"/>
    </row>
    <row r="64" spans="3:7" ht="12.75">
      <c r="C64" s="35"/>
      <c r="D64" s="20"/>
      <c r="E64" s="35"/>
      <c r="G64" s="35"/>
    </row>
    <row r="65" spans="3:7" ht="12.75">
      <c r="C65" s="35"/>
      <c r="D65" s="20"/>
      <c r="E65" s="35"/>
      <c r="G65" s="35"/>
    </row>
    <row r="66" spans="3:7" ht="12.75">
      <c r="C66" s="35"/>
      <c r="D66" s="20"/>
      <c r="E66" s="35"/>
      <c r="G66" s="35"/>
    </row>
    <row r="67" ht="12.75">
      <c r="G67" s="35"/>
    </row>
    <row r="68" ht="12.75">
      <c r="G68" s="35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" bottom="0" header="0.5" footer="0.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CWD</dc:creator>
  <cp:keywords/>
  <dc:description/>
  <cp:lastModifiedBy>admin</cp:lastModifiedBy>
  <cp:lastPrinted>2010-11-30T05:20:58Z</cp:lastPrinted>
  <dcterms:created xsi:type="dcterms:W3CDTF">2003-10-21T00:34:50Z</dcterms:created>
  <dcterms:modified xsi:type="dcterms:W3CDTF">2010-11-30T07:47:16Z</dcterms:modified>
  <cp:category/>
  <cp:version/>
  <cp:contentType/>
  <cp:contentStatus/>
</cp:coreProperties>
</file>