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With CAPEX" sheetId="1" r:id="rId1"/>
    <sheet name="CAPEX_2013" sheetId="2" r:id="rId2"/>
    <sheet name="Distribution" sheetId="3" r:id="rId3"/>
  </sheets>
  <externalReferences>
    <externalReference r:id="rId6"/>
    <externalReference r:id="rId7"/>
  </externalReferences>
  <definedNames>
    <definedName name="_xlnm.Print_Area" localSheetId="0">'With CAPEX'!$A$1:$N$39</definedName>
    <definedName name="_xlnm.Print_Titles" localSheetId="1">'CAPEX_2013'!$1:$6</definedName>
  </definedNames>
  <calcPr fullCalcOnLoad="1"/>
</workbook>
</file>

<file path=xl/sharedStrings.xml><?xml version="1.0" encoding="utf-8"?>
<sst xmlns="http://schemas.openxmlformats.org/spreadsheetml/2006/main" count="165" uniqueCount="132">
  <si>
    <t>CARCAR WATER DISTRICT</t>
  </si>
  <si>
    <t>First</t>
  </si>
  <si>
    <t>Second</t>
  </si>
  <si>
    <t>Third</t>
  </si>
  <si>
    <t>Fourth</t>
  </si>
  <si>
    <t>TOTAL</t>
  </si>
  <si>
    <t>Billings</t>
  </si>
  <si>
    <t>Collection Rate</t>
  </si>
  <si>
    <t>RECEIPTS:</t>
  </si>
  <si>
    <t xml:space="preserve">       Total Receipts</t>
  </si>
  <si>
    <t xml:space="preserve">            (Monthly Average)</t>
  </si>
  <si>
    <t>DISBURSEMENTS:</t>
  </si>
  <si>
    <t>2% Franchise Taxes</t>
  </si>
  <si>
    <t>Total Disbursements</t>
  </si>
  <si>
    <t xml:space="preserve">       (Monthly Average)</t>
  </si>
  <si>
    <t xml:space="preserve"> </t>
  </si>
  <si>
    <t>NET CASH RECEIPTS</t>
  </si>
  <si>
    <t>CASH BALANCE, Beg (Operating)</t>
  </si>
  <si>
    <t xml:space="preserve">CASH BALANCE, END </t>
  </si>
  <si>
    <t>Joint Savings Account (CWD-LWUA)</t>
  </si>
  <si>
    <t>Total Cash Balance</t>
  </si>
  <si>
    <t>Noted By:</t>
  </si>
  <si>
    <t>General Manager</t>
  </si>
  <si>
    <t>JOSEFA SN. MANUGAS</t>
  </si>
  <si>
    <t>Division Manager C - Finance</t>
  </si>
  <si>
    <t>ENGR. EDWARD L. REMO</t>
  </si>
  <si>
    <t>Prepared by:</t>
  </si>
  <si>
    <t xml:space="preserve">Based on Present Water Rates ( approved 2005) </t>
  </si>
  <si>
    <t>Reserves</t>
  </si>
  <si>
    <t>Operations &amp; Maintenance</t>
  </si>
  <si>
    <t>Payroll</t>
  </si>
  <si>
    <t>Debt Service</t>
  </si>
  <si>
    <t>Capital Expenditure</t>
  </si>
  <si>
    <t>Collection of Water bills</t>
  </si>
  <si>
    <t>Coll of Misc Serv Rev</t>
  </si>
  <si>
    <t>Coll on Material Deposits</t>
  </si>
  <si>
    <t>Interest on Bank Deposits</t>
  </si>
  <si>
    <t>Item</t>
  </si>
  <si>
    <t>CAPEX</t>
  </si>
  <si>
    <t>Location</t>
  </si>
  <si>
    <t>Amount</t>
  </si>
  <si>
    <t>IMPLEMENTATION SCHEDULE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</si>
  <si>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</si>
  <si>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</si>
  <si>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</si>
  <si>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</si>
  <si>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</si>
  <si>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</si>
  <si>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</si>
  <si>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</si>
  <si>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</si>
  <si>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</si>
  <si>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</si>
  <si>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</si>
  <si>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CAPITAL EXPENDITURES</t>
  </si>
  <si>
    <t>Total Service Connections</t>
  </si>
  <si>
    <t>P a y r o l l</t>
  </si>
  <si>
    <t>R E S E R V E S</t>
  </si>
  <si>
    <t>System Expansion</t>
  </si>
  <si>
    <t>Watershed Management Program</t>
  </si>
  <si>
    <t>CASH FLOW PROJECTION (With CAPEX)</t>
  </si>
  <si>
    <t>A</t>
  </si>
  <si>
    <t>Ylaya, Bolinawan</t>
  </si>
  <si>
    <t>Caipilan, Poblacion 1</t>
  </si>
  <si>
    <t>B</t>
  </si>
  <si>
    <t>Ocana</t>
  </si>
  <si>
    <t>C</t>
  </si>
  <si>
    <t>CWD service area</t>
  </si>
  <si>
    <t>D</t>
  </si>
  <si>
    <t>New Installations</t>
  </si>
  <si>
    <t>Change meters</t>
  </si>
  <si>
    <t>Clustering/transfer of meters</t>
  </si>
  <si>
    <t>Chlorinator</t>
  </si>
  <si>
    <t>Spare</t>
  </si>
  <si>
    <t>spare</t>
  </si>
  <si>
    <t>Office</t>
  </si>
  <si>
    <t>Computers/Printers</t>
  </si>
  <si>
    <t>Furniture/Fixtures</t>
  </si>
  <si>
    <t>LCD TV</t>
  </si>
  <si>
    <t>Board Room</t>
  </si>
  <si>
    <t>Transformers</t>
  </si>
  <si>
    <t>Tools/Equipment</t>
  </si>
  <si>
    <t>Sangi &amp; Mainit, Guadalupe, Valencia</t>
  </si>
  <si>
    <t>Budget Year 2013 (Quarterly Projection)</t>
  </si>
  <si>
    <t>CY 2013</t>
  </si>
  <si>
    <t>CONSTRUCTION/INSTALLATION</t>
  </si>
  <si>
    <t>Additional Water Sources</t>
  </si>
  <si>
    <t>Deep Well and Construction of Pump House</t>
  </si>
  <si>
    <t>Kamagayan, Perrelos</t>
  </si>
  <si>
    <t xml:space="preserve">Can-asujan </t>
  </si>
  <si>
    <t>Upper Cogon, Poblacion 1</t>
  </si>
  <si>
    <t>Tapal, Guadalupe</t>
  </si>
  <si>
    <t>Nailong, Buenavista</t>
  </si>
  <si>
    <t>Water system expansion/Pipeline extensions</t>
  </si>
  <si>
    <t xml:space="preserve">Pipeline Extension </t>
  </si>
  <si>
    <t>Oliveros, Can-asujan</t>
  </si>
  <si>
    <t>Katugasan, Perrelos</t>
  </si>
  <si>
    <t>Lindoy, liburon</t>
  </si>
  <si>
    <t>Say-Mon, Can-asujan</t>
  </si>
  <si>
    <t>Perrelos(in front of public school)</t>
  </si>
  <si>
    <t>Dunguan, Perrelos</t>
  </si>
  <si>
    <t>Bantayan, Tuyom</t>
  </si>
  <si>
    <t>Dandan, Poblacion 1</t>
  </si>
  <si>
    <t>Tugas, Bolinawan</t>
  </si>
  <si>
    <t>Takdog,Poblacion 3</t>
  </si>
  <si>
    <t>Mahayahay, Liburon</t>
  </si>
  <si>
    <t>Tapal-Valencia</t>
  </si>
  <si>
    <t>Buenavista</t>
  </si>
  <si>
    <t>Water System Improvement</t>
  </si>
  <si>
    <t>Installation of booster pump</t>
  </si>
  <si>
    <t>Partial control automation</t>
  </si>
  <si>
    <t>Mabugnao water system</t>
  </si>
  <si>
    <t>Installation of filtering Equipment</t>
  </si>
  <si>
    <t>Installation of flow meters</t>
  </si>
  <si>
    <t>Water sources/other identified locations</t>
  </si>
  <si>
    <t>Replacement of old G.I. Pipeline</t>
  </si>
  <si>
    <t>Danaoan, Can-asujan</t>
  </si>
  <si>
    <t>Caipilan-Campo, Guadalupe</t>
  </si>
  <si>
    <t>Pipeline rehabilitation</t>
  </si>
  <si>
    <t>Rotunda</t>
  </si>
  <si>
    <t>Theotokos, Perrelos</t>
  </si>
  <si>
    <t>Pajo, Valladolid</t>
  </si>
  <si>
    <t>Construction of Storage Facility</t>
  </si>
  <si>
    <t>Construction of Records Building</t>
  </si>
  <si>
    <t>CWD Office</t>
  </si>
  <si>
    <t>ADDITIONAL CONNECTIONS/CHANGE,CLUSTERING OF METERS</t>
  </si>
  <si>
    <t>ACQUISITION OF EQUIPMENTS/TOOLS/FIXTURES/VEHICLES</t>
  </si>
  <si>
    <t>Booster pump</t>
  </si>
  <si>
    <t>Vehicle</t>
  </si>
  <si>
    <t>ENVIRONMENTAL PRESERVATION/PROTECTIONS</t>
  </si>
  <si>
    <t>Acquisition/development of Venancia spring lot</t>
  </si>
  <si>
    <t>Sangi , Guadalupe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</si>
</sst>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?_);_(@_)"/>
    <numFmt numFmtId="167" formatCode="0.0"/>
    <numFmt numFmtId="168" formatCode="_(* #,##0.0_);_(* \(#,##0.0\);_(* &quot;-&quot;??_);_(@_)"/>
  </numFmts>
  <fonts count="58">
    <font>
      <sz val="10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double"/>
    </border>
    <border>
      <left style="double"/>
      <right style="thin"/>
      <top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double"/>
    </border>
    <border>
      <left/>
      <right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5" fillId="0" borderId="0" xfId="42" applyNumberFormat="1" applyFont="1" applyBorder="1" applyAlignment="1">
      <alignment horizontal="center" shrinkToFit="1"/>
    </xf>
    <xf numFmtId="164" fontId="5" fillId="0" borderId="10" xfId="42" applyNumberFormat="1" applyFont="1" applyBorder="1" applyAlignment="1">
      <alignment horizontal="center" shrinkToFit="1"/>
    </xf>
    <xf numFmtId="164" fontId="5" fillId="0" borderId="0" xfId="42" applyNumberFormat="1" applyFont="1" applyBorder="1" applyAlignment="1">
      <alignment horizontal="center"/>
    </xf>
    <xf numFmtId="164" fontId="5" fillId="0" borderId="1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43" fontId="2" fillId="0" borderId="0" xfId="42" applyFont="1" applyBorder="1" applyAlignment="1">
      <alignment/>
    </xf>
    <xf numFmtId="164" fontId="2" fillId="0" borderId="0" xfId="0" applyNumberFormat="1" applyFont="1" applyAlignment="1">
      <alignment/>
    </xf>
    <xf numFmtId="9" fontId="2" fillId="0" borderId="0" xfId="58" applyNumberFormat="1" applyFont="1" applyAlignment="1">
      <alignment/>
    </xf>
    <xf numFmtId="10" fontId="2" fillId="0" borderId="0" xfId="58" applyNumberFormat="1" applyFont="1" applyBorder="1" applyAlignment="1">
      <alignment/>
    </xf>
    <xf numFmtId="9" fontId="2" fillId="0" borderId="0" xfId="58" applyFont="1" applyAlignment="1">
      <alignment/>
    </xf>
    <xf numFmtId="9" fontId="2" fillId="0" borderId="0" xfId="58" applyFont="1" applyBorder="1" applyAlignment="1">
      <alignment/>
    </xf>
    <xf numFmtId="10" fontId="2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10" fontId="2" fillId="0" borderId="0" xfId="58" applyNumberFormat="1" applyFont="1" applyAlignment="1">
      <alignment/>
    </xf>
    <xf numFmtId="0" fontId="6" fillId="0" borderId="0" xfId="0" applyFont="1" applyAlignment="1">
      <alignment/>
    </xf>
    <xf numFmtId="164" fontId="2" fillId="0" borderId="11" xfId="42" applyNumberFormat="1" applyFont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43" fontId="2" fillId="0" borderId="0" xfId="42" applyFont="1" applyAlignment="1">
      <alignment/>
    </xf>
    <xf numFmtId="0" fontId="2" fillId="0" borderId="0" xfId="0" applyFont="1" applyAlignment="1" quotePrefix="1">
      <alignment/>
    </xf>
    <xf numFmtId="164" fontId="5" fillId="0" borderId="0" xfId="42" applyNumberFormat="1" applyFont="1" applyAlignment="1">
      <alignment/>
    </xf>
    <xf numFmtId="164" fontId="5" fillId="0" borderId="0" xfId="42" applyNumberFormat="1" applyFont="1" applyBorder="1" applyAlignment="1">
      <alignment/>
    </xf>
    <xf numFmtId="43" fontId="5" fillId="0" borderId="0" xfId="42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64" fontId="2" fillId="0" borderId="12" xfId="42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0" fillId="0" borderId="0" xfId="42" applyNumberFormat="1" applyFont="1" applyBorder="1" applyAlignment="1">
      <alignment/>
    </xf>
    <xf numFmtId="164" fontId="10" fillId="0" borderId="0" xfId="42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3" fontId="0" fillId="0" borderId="0" xfId="42" applyFont="1" applyAlignment="1">
      <alignment/>
    </xf>
    <xf numFmtId="43" fontId="5" fillId="0" borderId="0" xfId="42" applyFont="1" applyAlignment="1">
      <alignment/>
    </xf>
    <xf numFmtId="164" fontId="2" fillId="0" borderId="0" xfId="52" applyNumberFormat="1" applyFont="1" applyAlignment="1" applyProtection="1">
      <alignment/>
      <protection/>
    </xf>
    <xf numFmtId="164" fontId="5" fillId="0" borderId="0" xfId="42" applyNumberFormat="1" applyFont="1" applyFill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2" fillId="0" borderId="15" xfId="42" applyNumberFormat="1" applyFont="1" applyBorder="1" applyAlignment="1">
      <alignment/>
    </xf>
    <xf numFmtId="164" fontId="12" fillId="0" borderId="16" xfId="42" applyNumberFormat="1" applyFont="1" applyBorder="1" applyAlignment="1">
      <alignment/>
    </xf>
    <xf numFmtId="164" fontId="12" fillId="0" borderId="17" xfId="42" applyNumberFormat="1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0" xfId="42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0" fillId="0" borderId="15" xfId="0" applyBorder="1" applyAlignment="1">
      <alignment/>
    </xf>
    <xf numFmtId="0" fontId="54" fillId="0" borderId="15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54" fillId="0" borderId="19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56" fillId="0" borderId="33" xfId="0" applyNumberFormat="1" applyFont="1" applyBorder="1" applyAlignment="1">
      <alignment/>
    </xf>
    <xf numFmtId="4" fontId="56" fillId="0" borderId="17" xfId="0" applyNumberFormat="1" applyFont="1" applyBorder="1" applyAlignment="1">
      <alignment/>
    </xf>
    <xf numFmtId="4" fontId="57" fillId="0" borderId="17" xfId="0" applyNumberFormat="1" applyFont="1" applyBorder="1" applyAlignment="1">
      <alignment/>
    </xf>
    <xf numFmtId="4" fontId="56" fillId="0" borderId="3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" fontId="56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64" fontId="12" fillId="0" borderId="40" xfId="42" applyNumberFormat="1" applyFont="1" applyFill="1" applyBorder="1" applyAlignment="1">
      <alignment horizontal="center" vertical="center"/>
    </xf>
    <xf numFmtId="164" fontId="12" fillId="0" borderId="41" xfId="42" applyNumberFormat="1" applyFont="1" applyFill="1" applyBorder="1" applyAlignment="1">
      <alignment horizontal="center" vertical="center"/>
    </xf>
    <xf numFmtId="4" fontId="0" fillId="0" borderId="42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2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DISBURSEMENTS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"/>
          <c:y val="0.36"/>
          <c:w val="0.7575"/>
          <c:h val="0.32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58"/>
            <c:spPr>
              <a:pattFill prst="pct70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9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46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135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0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Capital Expenditures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Distribution!$A$1:$A$6</c:f>
              <c:strCache/>
            </c:strRef>
          </c:cat>
          <c:val>
            <c:numRef>
              <c:f>Distribution!$B$1:$B$6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33</xdr:row>
      <xdr:rowOff>19050</xdr:rowOff>
    </xdr:from>
    <xdr:to>
      <xdr:col>12</xdr:col>
      <xdr:colOff>85725</xdr:colOff>
      <xdr:row>33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68655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152400</xdr:rowOff>
    </xdr:from>
    <xdr:to>
      <xdr:col>14</xdr:col>
      <xdr:colOff>0</xdr:colOff>
      <xdr:row>31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76200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152400</xdr:rowOff>
    </xdr:from>
    <xdr:to>
      <xdr:col>14</xdr:col>
      <xdr:colOff>0</xdr:colOff>
      <xdr:row>31</xdr:row>
      <xdr:rowOff>152400</xdr:rowOff>
    </xdr:to>
    <xdr:sp>
      <xdr:nvSpPr>
        <xdr:cNvPr id="3" name="Line 3"/>
        <xdr:cNvSpPr>
          <a:spLocks/>
        </xdr:cNvSpPr>
      </xdr:nvSpPr>
      <xdr:spPr>
        <a:xfrm>
          <a:off x="76200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39</xdr:row>
      <xdr:rowOff>0</xdr:rowOff>
    </xdr:from>
    <xdr:to>
      <xdr:col>10</xdr:col>
      <xdr:colOff>85725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56673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6686550" y="6486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6686550" y="6486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33</xdr:row>
      <xdr:rowOff>19050</xdr:rowOff>
    </xdr:from>
    <xdr:to>
      <xdr:col>12</xdr:col>
      <xdr:colOff>85725</xdr:colOff>
      <xdr:row>33</xdr:row>
      <xdr:rowOff>19050</xdr:rowOff>
    </xdr:to>
    <xdr:sp>
      <xdr:nvSpPr>
        <xdr:cNvPr id="7" name="Line 7"/>
        <xdr:cNvSpPr>
          <a:spLocks/>
        </xdr:cNvSpPr>
      </xdr:nvSpPr>
      <xdr:spPr>
        <a:xfrm>
          <a:off x="668655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152400</xdr:rowOff>
    </xdr:from>
    <xdr:to>
      <xdr:col>14</xdr:col>
      <xdr:colOff>0</xdr:colOff>
      <xdr:row>31</xdr:row>
      <xdr:rowOff>152400</xdr:rowOff>
    </xdr:to>
    <xdr:sp>
      <xdr:nvSpPr>
        <xdr:cNvPr id="8" name="Line 8"/>
        <xdr:cNvSpPr>
          <a:spLocks/>
        </xdr:cNvSpPr>
      </xdr:nvSpPr>
      <xdr:spPr>
        <a:xfrm>
          <a:off x="76200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152400</xdr:rowOff>
    </xdr:from>
    <xdr:to>
      <xdr:col>14</xdr:col>
      <xdr:colOff>0</xdr:colOff>
      <xdr:row>31</xdr:row>
      <xdr:rowOff>152400</xdr:rowOff>
    </xdr:to>
    <xdr:sp>
      <xdr:nvSpPr>
        <xdr:cNvPr id="9" name="Line 9"/>
        <xdr:cNvSpPr>
          <a:spLocks/>
        </xdr:cNvSpPr>
      </xdr:nvSpPr>
      <xdr:spPr>
        <a:xfrm>
          <a:off x="76200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152400</xdr:rowOff>
    </xdr:from>
    <xdr:to>
      <xdr:col>6</xdr:col>
      <xdr:colOff>0</xdr:colOff>
      <xdr:row>31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35433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152400</xdr:rowOff>
    </xdr:from>
    <xdr:to>
      <xdr:col>6</xdr:col>
      <xdr:colOff>0</xdr:colOff>
      <xdr:row>31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35433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152400</xdr:rowOff>
    </xdr:from>
    <xdr:to>
      <xdr:col>6</xdr:col>
      <xdr:colOff>0</xdr:colOff>
      <xdr:row>31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35433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152400</xdr:rowOff>
    </xdr:from>
    <xdr:to>
      <xdr:col>6</xdr:col>
      <xdr:colOff>0</xdr:colOff>
      <xdr:row>31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35433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83</xdr:row>
      <xdr:rowOff>161925</xdr:rowOff>
    </xdr:from>
    <xdr:to>
      <xdr:col>14</xdr:col>
      <xdr:colOff>9525</xdr:colOff>
      <xdr:row>84</xdr:row>
      <xdr:rowOff>9525</xdr:rowOff>
    </xdr:to>
    <xdr:sp>
      <xdr:nvSpPr>
        <xdr:cNvPr id="1" name="Rectangle 43"/>
        <xdr:cNvSpPr>
          <a:spLocks/>
        </xdr:cNvSpPr>
      </xdr:nvSpPr>
      <xdr:spPr>
        <a:xfrm>
          <a:off x="8315325" y="14106525"/>
          <a:ext cx="2847975" cy="95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7</xdr:row>
      <xdr:rowOff>76200</xdr:rowOff>
    </xdr:from>
    <xdr:to>
      <xdr:col>12</xdr:col>
      <xdr:colOff>590550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2343150" y="1209675"/>
        <a:ext cx="62198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edIncomeStatement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edWaterSale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statement"/>
      <sheetName val="576"/>
      <sheetName val="AFC"/>
      <sheetName val="Oand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TER RATE"/>
      <sheetName val="1ST"/>
      <sheetName val="2ND"/>
      <sheetName val="3RD"/>
      <sheetName val="4TH"/>
      <sheetName val="Sum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11.57421875" style="2" customWidth="1"/>
    <col min="2" max="2" width="4.421875" style="2" customWidth="1"/>
    <col min="3" max="3" width="15.7109375" style="2" customWidth="1"/>
    <col min="4" max="4" width="6.140625" style="2" customWidth="1"/>
    <col min="5" max="5" width="1.28515625" style="2" customWidth="1"/>
    <col min="6" max="6" width="14.00390625" style="16" customWidth="1"/>
    <col min="7" max="7" width="1.28515625" style="27" customWidth="1"/>
    <col min="8" max="8" width="14.00390625" style="13" customWidth="1"/>
    <col min="9" max="9" width="1.28515625" style="14" customWidth="1"/>
    <col min="10" max="10" width="14.00390625" style="13" customWidth="1"/>
    <col min="11" max="11" width="1.28515625" style="15" customWidth="1"/>
    <col min="12" max="12" width="14.00390625" style="13" customWidth="1"/>
    <col min="13" max="13" width="1.28515625" style="6" customWidth="1"/>
    <col min="14" max="14" width="14.00390625" style="16" customWidth="1"/>
    <col min="15" max="15" width="1.421875" style="6" customWidth="1"/>
    <col min="16" max="16" width="11.28125" style="2" bestFit="1" customWidth="1"/>
    <col min="17" max="17" width="9.140625" style="2" customWidth="1"/>
    <col min="18" max="19" width="11.140625" style="28" bestFit="1" customWidth="1"/>
    <col min="20" max="20" width="9.8515625" style="28" bestFit="1" customWidth="1"/>
    <col min="21" max="21" width="11.140625" style="28" bestFit="1" customWidth="1"/>
    <col min="22" max="22" width="13.00390625" style="28" bestFit="1" customWidth="1"/>
    <col min="23" max="16384" width="9.140625" style="2" customWidth="1"/>
  </cols>
  <sheetData>
    <row r="1" spans="1:15" ht="15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</row>
    <row r="2" spans="1:15" ht="12.75">
      <c r="A2" s="95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3"/>
    </row>
    <row r="3" spans="1:15" ht="12" customHeight="1">
      <c r="A3" s="96" t="s">
        <v>83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4"/>
    </row>
    <row r="4" spans="1:15" ht="12" customHeight="1">
      <c r="A4" s="4"/>
      <c r="B4" s="4"/>
      <c r="C4" s="4"/>
      <c r="D4" s="4"/>
      <c r="E4" s="4"/>
      <c r="F4" s="4"/>
      <c r="G4" s="5"/>
      <c r="H4" s="4"/>
      <c r="I4" s="5"/>
      <c r="J4" s="4"/>
      <c r="K4" s="5"/>
      <c r="L4" s="4"/>
      <c r="M4" s="5"/>
      <c r="N4" s="4"/>
      <c r="O4" s="5"/>
    </row>
    <row r="5" spans="1:14" ht="14.25" customHeight="1" thickBot="1">
      <c r="A5" s="6" t="s">
        <v>27</v>
      </c>
      <c r="B5" s="6"/>
      <c r="C5" s="6"/>
      <c r="D5" s="6"/>
      <c r="E5" s="6"/>
      <c r="F5" s="12" t="s">
        <v>1</v>
      </c>
      <c r="G5" s="7"/>
      <c r="H5" s="8" t="s">
        <v>2</v>
      </c>
      <c r="I5" s="9"/>
      <c r="J5" s="10" t="s">
        <v>3</v>
      </c>
      <c r="K5" s="11"/>
      <c r="L5" s="10" t="s">
        <v>4</v>
      </c>
      <c r="M5" s="11"/>
      <c r="N5" s="12" t="s">
        <v>5</v>
      </c>
    </row>
    <row r="6" spans="1:14" ht="12.75">
      <c r="A6" s="2" t="s">
        <v>6</v>
      </c>
      <c r="F6" s="13">
        <v>11319227.1</v>
      </c>
      <c r="G6" s="9"/>
      <c r="H6" s="13">
        <v>12703695.3</v>
      </c>
      <c r="J6" s="13">
        <v>12484424.7</v>
      </c>
      <c r="L6" s="13">
        <v>12660598.8</v>
      </c>
      <c r="M6" s="15"/>
      <c r="N6" s="16">
        <f>SUM(F6:L6)</f>
        <v>49167945.89999999</v>
      </c>
    </row>
    <row r="7" spans="1:14" ht="12.75">
      <c r="A7" s="2" t="s">
        <v>7</v>
      </c>
      <c r="F7" s="17">
        <f>F10/F6</f>
        <v>0.9724999999999998</v>
      </c>
      <c r="G7" s="18"/>
      <c r="H7" s="19">
        <f>H10/H6</f>
        <v>0.9724999999999998</v>
      </c>
      <c r="I7" s="20"/>
      <c r="J7" s="19">
        <f>J10/J6</f>
        <v>0.9725</v>
      </c>
      <c r="K7" s="20"/>
      <c r="L7" s="19">
        <f>L10/L6</f>
        <v>0.9724999999999998</v>
      </c>
      <c r="M7" s="21"/>
      <c r="N7" s="19">
        <f>N10/N6</f>
        <v>0.9725</v>
      </c>
    </row>
    <row r="8" spans="1:14" ht="12.75">
      <c r="A8" s="2" t="s">
        <v>55</v>
      </c>
      <c r="F8" s="13">
        <v>10528</v>
      </c>
      <c r="G8" s="14">
        <v>6950</v>
      </c>
      <c r="H8" s="13">
        <v>10753</v>
      </c>
      <c r="J8" s="13">
        <v>10978</v>
      </c>
      <c r="K8" s="14"/>
      <c r="L8" s="13">
        <v>11203</v>
      </c>
      <c r="M8" s="14"/>
      <c r="N8" s="13">
        <f>+L8</f>
        <v>11203</v>
      </c>
    </row>
    <row r="9" spans="1:13" ht="12.75">
      <c r="A9" s="22" t="s">
        <v>8</v>
      </c>
      <c r="G9" s="14"/>
      <c r="H9" s="23"/>
      <c r="M9" s="15"/>
    </row>
    <row r="10" spans="2:14" ht="12.75">
      <c r="B10" s="24"/>
      <c r="C10" s="24" t="s">
        <v>33</v>
      </c>
      <c r="D10" s="24"/>
      <c r="E10" s="24"/>
      <c r="F10" s="13">
        <v>11007948.354749998</v>
      </c>
      <c r="G10" s="14"/>
      <c r="H10" s="13">
        <v>12354343.679249998</v>
      </c>
      <c r="J10" s="13">
        <v>12141103.02075</v>
      </c>
      <c r="L10" s="13">
        <v>12312432.332999999</v>
      </c>
      <c r="M10" s="15"/>
      <c r="N10" s="13">
        <f>SUM(F10:L10)</f>
        <v>47815827.38774999</v>
      </c>
    </row>
    <row r="11" spans="2:14" ht="12.75">
      <c r="B11" s="24"/>
      <c r="C11" s="24" t="s">
        <v>34</v>
      </c>
      <c r="D11" s="24"/>
      <c r="E11" s="24"/>
      <c r="F11" s="13">
        <v>500000</v>
      </c>
      <c r="G11" s="14"/>
      <c r="H11" s="13">
        <v>500000</v>
      </c>
      <c r="J11" s="13">
        <v>500000</v>
      </c>
      <c r="L11" s="13">
        <v>500000</v>
      </c>
      <c r="M11" s="15"/>
      <c r="N11" s="13">
        <f>SUM(F11:L11)</f>
        <v>2000000</v>
      </c>
    </row>
    <row r="12" spans="2:14" ht="12.75">
      <c r="B12" s="24"/>
      <c r="C12" s="24" t="s">
        <v>35</v>
      </c>
      <c r="D12" s="24"/>
      <c r="E12" s="24"/>
      <c r="F12" s="13">
        <f>+F11/0.2</f>
        <v>2500000</v>
      </c>
      <c r="G12" s="14"/>
      <c r="H12" s="13">
        <f>+H11/0.2</f>
        <v>2500000</v>
      </c>
      <c r="J12" s="13">
        <f>+J11/0.2</f>
        <v>2500000</v>
      </c>
      <c r="L12" s="13">
        <f>+L11/0.2</f>
        <v>2500000</v>
      </c>
      <c r="M12" s="15"/>
      <c r="N12" s="13">
        <f>SUM(F12:L12)</f>
        <v>10000000</v>
      </c>
    </row>
    <row r="13" spans="2:14" ht="12.75">
      <c r="B13" s="24"/>
      <c r="C13" s="24" t="s">
        <v>36</v>
      </c>
      <c r="D13" s="24"/>
      <c r="E13" s="24"/>
      <c r="F13" s="25">
        <f>65000/4</f>
        <v>16250</v>
      </c>
      <c r="G13" s="14"/>
      <c r="H13" s="25">
        <f>65000/4</f>
        <v>16250</v>
      </c>
      <c r="J13" s="25">
        <f>65000/4</f>
        <v>16250</v>
      </c>
      <c r="L13" s="25">
        <f>65000/4</f>
        <v>16250</v>
      </c>
      <c r="M13" s="15"/>
      <c r="N13" s="25">
        <f>SUM(F13:L13)</f>
        <v>65000</v>
      </c>
    </row>
    <row r="14" spans="2:13" ht="12.75">
      <c r="B14" s="24"/>
      <c r="C14" s="24"/>
      <c r="D14" s="24"/>
      <c r="E14" s="24"/>
      <c r="G14" s="14"/>
      <c r="K14" s="14"/>
      <c r="M14" s="14"/>
    </row>
    <row r="15" spans="2:14" ht="12.75">
      <c r="B15" s="26" t="s">
        <v>9</v>
      </c>
      <c r="C15" s="26"/>
      <c r="D15" s="30"/>
      <c r="E15" s="26"/>
      <c r="F15" s="30">
        <f>SUM(F10:F14)</f>
        <v>14024198.354749998</v>
      </c>
      <c r="G15" s="31"/>
      <c r="H15" s="30">
        <f>SUM(H10:H14)</f>
        <v>15370593.679249998</v>
      </c>
      <c r="I15" s="31"/>
      <c r="J15" s="30">
        <f>SUM(J10:J14)</f>
        <v>15157353.02075</v>
      </c>
      <c r="K15" s="32"/>
      <c r="L15" s="30">
        <f>SUM(L10:L14)</f>
        <v>15328682.332999999</v>
      </c>
      <c r="M15" s="32"/>
      <c r="N15" s="30">
        <f>SUM(F15:L15)</f>
        <v>59880827.38774999</v>
      </c>
    </row>
    <row r="16" spans="2:14" ht="12.75">
      <c r="B16" s="24" t="s">
        <v>10</v>
      </c>
      <c r="C16" s="24"/>
      <c r="D16" s="13"/>
      <c r="E16" s="24"/>
      <c r="F16" s="13">
        <f>SUM(F10:F13)/3</f>
        <v>4674732.784916666</v>
      </c>
      <c r="G16" s="14"/>
      <c r="H16" s="13">
        <f>SUM(H10:H13)/3</f>
        <v>5123531.226416666</v>
      </c>
      <c r="J16" s="13">
        <f>SUM(J10:J13)/3</f>
        <v>5052451.006916666</v>
      </c>
      <c r="L16" s="13">
        <f>SUM(L10:L13)/3</f>
        <v>5109560.777666667</v>
      </c>
      <c r="M16" s="15"/>
      <c r="N16" s="13">
        <f>N15/12</f>
        <v>4990068.948979166</v>
      </c>
    </row>
    <row r="17" spans="1:13" ht="12.75">
      <c r="A17" s="26" t="s">
        <v>11</v>
      </c>
      <c r="G17" s="14"/>
      <c r="K17" s="14"/>
      <c r="M17" s="14"/>
    </row>
    <row r="18" spans="3:16" ht="12.75">
      <c r="C18" s="2" t="s">
        <v>29</v>
      </c>
      <c r="F18" s="44">
        <v>6344268.840499998</v>
      </c>
      <c r="G18" s="14"/>
      <c r="H18" s="44">
        <v>6316579.476499998</v>
      </c>
      <c r="J18" s="44">
        <v>6320964.8884999985</v>
      </c>
      <c r="L18" s="44">
        <v>6317441.406499999</v>
      </c>
      <c r="M18" s="15"/>
      <c r="N18" s="13">
        <f>SUM(F18:L18)</f>
        <v>25299254.611999996</v>
      </c>
      <c r="P18" s="16"/>
    </row>
    <row r="19" spans="3:16" ht="12.75">
      <c r="C19" s="2" t="s">
        <v>56</v>
      </c>
      <c r="F19" s="16">
        <v>3238562.1325</v>
      </c>
      <c r="H19" s="16">
        <v>3238562.1325</v>
      </c>
      <c r="J19" s="16">
        <f>+H19</f>
        <v>3238562.1325</v>
      </c>
      <c r="L19" s="16">
        <f>+J19</f>
        <v>3238562.1325</v>
      </c>
      <c r="N19" s="13">
        <f>SUM(F19:L19)</f>
        <v>12954248.53</v>
      </c>
      <c r="P19" s="16"/>
    </row>
    <row r="20" spans="3:14" ht="12.75">
      <c r="C20" s="2" t="s">
        <v>31</v>
      </c>
      <c r="D20" s="29"/>
      <c r="F20" s="13">
        <f>608903*3</f>
        <v>1826709</v>
      </c>
      <c r="G20" s="14"/>
      <c r="H20" s="13">
        <f>608903*3</f>
        <v>1826709</v>
      </c>
      <c r="J20" s="13">
        <f>608903*3</f>
        <v>1826709</v>
      </c>
      <c r="L20" s="13">
        <f>608903*3</f>
        <v>1826709</v>
      </c>
      <c r="M20" s="15"/>
      <c r="N20" s="13">
        <f>SUM(F20:L20)</f>
        <v>7306836</v>
      </c>
    </row>
    <row r="21" spans="3:14" ht="12.75">
      <c r="C21" s="2" t="s">
        <v>32</v>
      </c>
      <c r="F21" s="13">
        <f>+CAPEX_2013!G62</f>
        <v>0</v>
      </c>
      <c r="G21" s="14"/>
      <c r="H21" s="13">
        <f>+CAPEX_2013!J62</f>
        <v>0</v>
      </c>
      <c r="J21" s="13">
        <f>+CAPEX_2013!M62</f>
        <v>0</v>
      </c>
      <c r="L21" s="13">
        <f>+CAPEX_2013!P62</f>
        <v>0</v>
      </c>
      <c r="M21" s="15"/>
      <c r="N21" s="13">
        <f>SUM(F21:L21)</f>
        <v>0</v>
      </c>
    </row>
    <row r="22" spans="3:14" ht="12.75">
      <c r="C22" s="29" t="s">
        <v>12</v>
      </c>
      <c r="F22" s="13">
        <f>F6*0.02</f>
        <v>226384.542</v>
      </c>
      <c r="G22" s="14"/>
      <c r="H22" s="13">
        <f>H6*0.02</f>
        <v>254073.90600000002</v>
      </c>
      <c r="J22" s="13">
        <f>J6*0.02</f>
        <v>249688.49399999998</v>
      </c>
      <c r="L22" s="13">
        <f>L6*0.02</f>
        <v>253211.97600000002</v>
      </c>
      <c r="M22" s="15"/>
      <c r="N22" s="13">
        <f>N6*0.02</f>
        <v>983358.9179999998</v>
      </c>
    </row>
    <row r="23" spans="6:14" ht="12.75">
      <c r="F23" s="13"/>
      <c r="G23" s="14"/>
      <c r="M23" s="15"/>
      <c r="N23" s="13"/>
    </row>
    <row r="24" spans="3:14" ht="12.75">
      <c r="C24" s="2" t="s">
        <v>57</v>
      </c>
      <c r="F24" s="25">
        <f>+F10*0.03</f>
        <v>330238.45064249996</v>
      </c>
      <c r="G24" s="14"/>
      <c r="H24" s="25">
        <f>+H10*0.03</f>
        <v>370630.3103774999</v>
      </c>
      <c r="J24" s="25">
        <f>+J10*0.03</f>
        <v>364233.09062249993</v>
      </c>
      <c r="L24" s="25">
        <f>+L10*0.03</f>
        <v>369372.96998999995</v>
      </c>
      <c r="M24" s="15"/>
      <c r="N24" s="25">
        <f>SUM(F24:L24)</f>
        <v>1434474.8216324996</v>
      </c>
    </row>
    <row r="25" spans="2:22" s="22" customFormat="1" ht="12.75">
      <c r="B25" s="22" t="s">
        <v>13</v>
      </c>
      <c r="F25" s="30">
        <f>SUM(F18:F24)</f>
        <v>11966162.965642497</v>
      </c>
      <c r="G25" s="31"/>
      <c r="H25" s="45">
        <f>SUM(H18:H24)</f>
        <v>12006554.825377496</v>
      </c>
      <c r="I25" s="31"/>
      <c r="J25" s="30">
        <f>SUM(J18:J24)</f>
        <v>12000157.605622498</v>
      </c>
      <c r="K25" s="32"/>
      <c r="L25" s="30">
        <f>SUM(L18:L24)</f>
        <v>12005297.484989999</v>
      </c>
      <c r="M25" s="32"/>
      <c r="N25" s="30">
        <f>SUM(F25:L25)</f>
        <v>47978172.88163249</v>
      </c>
      <c r="O25" s="33"/>
      <c r="R25" s="43"/>
      <c r="S25" s="43"/>
      <c r="T25" s="43"/>
      <c r="U25" s="43"/>
      <c r="V25" s="43"/>
    </row>
    <row r="26" spans="2:14" ht="12.75">
      <c r="B26" s="2" t="s">
        <v>14</v>
      </c>
      <c r="F26" s="13">
        <f>F25/3</f>
        <v>3988720.988547499</v>
      </c>
      <c r="G26" s="14"/>
      <c r="H26" s="13">
        <f>H25/3</f>
        <v>4002184.941792499</v>
      </c>
      <c r="J26" s="13">
        <f>J25/3</f>
        <v>4000052.5352074993</v>
      </c>
      <c r="K26" s="14"/>
      <c r="L26" s="13">
        <f>L25/3</f>
        <v>4001765.8283299995</v>
      </c>
      <c r="M26" s="14"/>
      <c r="N26" s="13">
        <f>N25/12</f>
        <v>3998181.0734693743</v>
      </c>
    </row>
    <row r="27" spans="6:14" ht="12.75">
      <c r="F27" s="13"/>
      <c r="G27" s="14"/>
      <c r="H27" s="13" t="s">
        <v>15</v>
      </c>
      <c r="M27" s="15"/>
      <c r="N27" s="13"/>
    </row>
    <row r="28" spans="1:14" ht="12.75">
      <c r="A28" s="22" t="s">
        <v>16</v>
      </c>
      <c r="F28" s="13">
        <f>SUM(F15-F25)</f>
        <v>2058035.3891075011</v>
      </c>
      <c r="H28" s="13">
        <f>SUM(H15-H25)</f>
        <v>3364038.853872502</v>
      </c>
      <c r="J28" s="13">
        <f>SUM(J15-J25)</f>
        <v>3157195.415127501</v>
      </c>
      <c r="L28" s="13">
        <f>SUM(L15-L25)</f>
        <v>3323384.84801</v>
      </c>
      <c r="M28" s="15"/>
      <c r="N28" s="13">
        <f>SUM(F28:L28)</f>
        <v>11902654.506117504</v>
      </c>
    </row>
    <row r="29" spans="6:14" ht="12.75">
      <c r="F29" s="13"/>
      <c r="G29" s="14"/>
      <c r="M29" s="15"/>
      <c r="N29" s="13"/>
    </row>
    <row r="30" spans="1:14" ht="12.75">
      <c r="A30" s="2" t="s">
        <v>17</v>
      </c>
      <c r="F30" s="25">
        <v>4500000</v>
      </c>
      <c r="G30" s="14"/>
      <c r="H30" s="25">
        <f>+F31</f>
        <v>6558035.389107501</v>
      </c>
      <c r="J30" s="25">
        <f>+H31</f>
        <v>9922074.242980003</v>
      </c>
      <c r="L30" s="25">
        <f>SUM(J31)</f>
        <v>13079269.658107504</v>
      </c>
      <c r="M30" s="15"/>
      <c r="N30" s="25">
        <f>+F30</f>
        <v>4500000</v>
      </c>
    </row>
    <row r="31" spans="1:14" ht="12.75">
      <c r="A31" s="2" t="s">
        <v>18</v>
      </c>
      <c r="F31" s="13">
        <f>SUM(F28+F30)</f>
        <v>6558035.389107501</v>
      </c>
      <c r="G31" s="14"/>
      <c r="H31" s="13">
        <f>SUM(H28+H30)</f>
        <v>9922074.242980003</v>
      </c>
      <c r="J31" s="13">
        <f>SUM(J28+J30)</f>
        <v>13079269.658107504</v>
      </c>
      <c r="L31" s="13">
        <f>SUM(L28+L30)</f>
        <v>16402654.506117504</v>
      </c>
      <c r="M31" s="15"/>
      <c r="N31" s="13">
        <f>SUM(N28+N30)</f>
        <v>16402654.506117504</v>
      </c>
    </row>
    <row r="32" spans="1:14" ht="12.75">
      <c r="A32" s="2" t="s">
        <v>19</v>
      </c>
      <c r="F32" s="25">
        <v>2860000</v>
      </c>
      <c r="G32" s="14"/>
      <c r="H32" s="25">
        <f>F32+H24</f>
        <v>3230630.3103775</v>
      </c>
      <c r="J32" s="25">
        <f>H32+J24</f>
        <v>3594863.401</v>
      </c>
      <c r="L32" s="25">
        <f>J32+L24</f>
        <v>3964236.37099</v>
      </c>
      <c r="M32" s="15"/>
      <c r="N32" s="25">
        <f>+L32</f>
        <v>3964236.37099</v>
      </c>
    </row>
    <row r="33" spans="1:17" ht="16.5" thickBot="1">
      <c r="A33" s="34" t="s">
        <v>20</v>
      </c>
      <c r="F33" s="35">
        <f>SUM(F31:F32)</f>
        <v>9418035.389107501</v>
      </c>
      <c r="H33" s="35">
        <f>SUM(H31:H32)</f>
        <v>13152704.553357504</v>
      </c>
      <c r="J33" s="35">
        <f>SUM(J31:J32)</f>
        <v>16674133.059107505</v>
      </c>
      <c r="L33" s="35">
        <f>SUM(L31:L32)</f>
        <v>20366890.877107505</v>
      </c>
      <c r="M33" s="15"/>
      <c r="N33" s="35">
        <f>SUM(N31:N32)</f>
        <v>20366890.877107505</v>
      </c>
      <c r="P33" s="16"/>
      <c r="Q33" s="16"/>
    </row>
    <row r="34" ht="13.5" thickTop="1"/>
    <row r="35" spans="1:10" ht="12.75">
      <c r="A35" s="22" t="s">
        <v>26</v>
      </c>
      <c r="B35" s="22"/>
      <c r="C35" s="22"/>
      <c r="D35" s="22"/>
      <c r="E35" s="22"/>
      <c r="F35" s="36"/>
      <c r="I35" s="31"/>
      <c r="J35" s="30" t="s">
        <v>21</v>
      </c>
    </row>
    <row r="36" spans="1:10" ht="15.75">
      <c r="A36" s="34"/>
      <c r="B36" s="34"/>
      <c r="C36" s="34"/>
      <c r="D36" s="34"/>
      <c r="E36" s="34"/>
      <c r="F36" s="37"/>
      <c r="I36" s="38"/>
      <c r="J36" s="39"/>
    </row>
    <row r="37" spans="1:10" ht="15.75">
      <c r="A37" s="34" t="s">
        <v>23</v>
      </c>
      <c r="B37" s="34"/>
      <c r="C37" s="34"/>
      <c r="D37" s="34"/>
      <c r="E37" s="34"/>
      <c r="I37" s="40"/>
      <c r="J37" s="37" t="s">
        <v>25</v>
      </c>
    </row>
    <row r="38" spans="1:10" ht="12.75">
      <c r="A38" s="22" t="s">
        <v>24</v>
      </c>
      <c r="B38" s="22"/>
      <c r="C38" s="22"/>
      <c r="D38" s="22"/>
      <c r="E38" s="22"/>
      <c r="I38" s="41"/>
      <c r="J38" s="36" t="s">
        <v>22</v>
      </c>
    </row>
    <row r="39" spans="1:6" ht="12.75">
      <c r="A39" s="22"/>
      <c r="B39" s="22"/>
      <c r="C39" s="22"/>
      <c r="D39" s="22"/>
      <c r="E39" s="22"/>
      <c r="F39" s="36"/>
    </row>
  </sheetData>
  <sheetProtection/>
  <mergeCells count="3">
    <mergeCell ref="A1:N1"/>
    <mergeCell ref="A2:N2"/>
    <mergeCell ref="A3:N3"/>
  </mergeCells>
  <printOptions/>
  <pageMargins left="0.81" right="0.75" top="0.41" bottom="0.5" header="0.12" footer="0.5"/>
  <pageSetup horizontalDpi="120" verticalDpi="12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pane xSplit="4" ySplit="8" topLeftCell="E5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61" sqref="D61"/>
    </sheetView>
  </sheetViews>
  <sheetFormatPr defaultColWidth="8.8515625" defaultRowHeight="12.75"/>
  <cols>
    <col min="1" max="1" width="6.28125" style="51" customWidth="1"/>
    <col min="2" max="2" width="18.421875" style="51" customWidth="1"/>
    <col min="3" max="3" width="20.140625" style="51" customWidth="1"/>
    <col min="4" max="4" width="12.8515625" style="105" bestFit="1" customWidth="1"/>
    <col min="5" max="8" width="11.28125" style="51" bestFit="1" customWidth="1"/>
    <col min="9" max="9" width="10.57421875" style="51" bestFit="1" customWidth="1"/>
    <col min="10" max="11" width="11.28125" style="51" bestFit="1" customWidth="1"/>
    <col min="12" max="12" width="10.140625" style="51" bestFit="1" customWidth="1"/>
    <col min="13" max="13" width="11.28125" style="51" bestFit="1" customWidth="1"/>
    <col min="14" max="15" width="9.8515625" style="51" bestFit="1" customWidth="1"/>
    <col min="16" max="16" width="10.8515625" style="51" bestFit="1" customWidth="1"/>
    <col min="17" max="17" width="13.57421875" style="51" bestFit="1" customWidth="1"/>
    <col min="18" max="18" width="11.28125" style="51" hidden="1" customWidth="1"/>
    <col min="19" max="19" width="10.28125" style="51" hidden="1" customWidth="1"/>
    <col min="20" max="20" width="10.57421875" style="51" bestFit="1" customWidth="1"/>
    <col min="21" max="16384" width="8.8515625" style="51" customWidth="1"/>
  </cols>
  <sheetData>
    <row r="1" spans="1:16" ht="12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 customHeight="1">
      <c r="A2" s="97" t="s">
        <v>54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2.75" customHeight="1">
      <c r="A3" s="97" t="s">
        <v>84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ht="12.75" thickBot="1"/>
    <row r="5" spans="1:16" ht="12.75" thickTop="1">
      <c r="A5" s="102" t="s">
        <v>37</v>
      </c>
      <c r="B5" s="100" t="s">
        <v>38</v>
      </c>
      <c r="C5" s="100" t="s">
        <v>39</v>
      </c>
      <c r="D5" s="106" t="s">
        <v>40</v>
      </c>
      <c r="E5" s="100" t="s">
        <v>41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1:16" ht="12">
      <c r="A6" s="103"/>
      <c r="B6" s="104"/>
      <c r="C6" s="104"/>
      <c r="D6" s="107"/>
      <c r="E6" s="46" t="s">
        <v>42</v>
      </c>
      <c r="F6" s="46" t="s">
        <v>43</v>
      </c>
      <c r="G6" s="46" t="s">
        <v>44</v>
      </c>
      <c r="H6" s="46" t="s">
        <v>45</v>
      </c>
      <c r="I6" s="46" t="s">
        <v>46</v>
      </c>
      <c r="J6" s="46" t="s">
        <v>47</v>
      </c>
      <c r="K6" s="46" t="s">
        <v>48</v>
      </c>
      <c r="L6" s="46" t="s">
        <v>49</v>
      </c>
      <c r="M6" s="46" t="s">
        <v>50</v>
      </c>
      <c r="N6" s="46" t="s">
        <v>51</v>
      </c>
      <c r="O6" s="46" t="s">
        <v>52</v>
      </c>
      <c r="P6" s="47" t="s">
        <v>53</v>
      </c>
    </row>
    <row r="7" spans="1:16" ht="15">
      <c r="A7" s="55" t="s">
        <v>85</v>
      </c>
      <c r="B7" s="56"/>
      <c r="C7" s="56"/>
      <c r="D7" s="108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7" ht="15">
      <c r="A8" s="55" t="s">
        <v>61</v>
      </c>
      <c r="B8" s="57" t="s">
        <v>86</v>
      </c>
      <c r="C8" s="56"/>
      <c r="D8" s="109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  <c r="Q8" s="52"/>
    </row>
    <row r="9" spans="1:20" ht="12.75">
      <c r="A9" s="58">
        <v>1</v>
      </c>
      <c r="B9" s="59" t="s">
        <v>87</v>
      </c>
      <c r="C9" s="59" t="s">
        <v>88</v>
      </c>
      <c r="D9" s="109">
        <v>2500000</v>
      </c>
      <c r="E9" s="71">
        <v>500000</v>
      </c>
      <c r="F9" s="59">
        <v>1000000</v>
      </c>
      <c r="G9" s="59">
        <v>1000000</v>
      </c>
      <c r="H9" s="59"/>
      <c r="I9" s="59"/>
      <c r="J9" s="59"/>
      <c r="K9" s="59"/>
      <c r="L9" s="59"/>
      <c r="M9" s="59"/>
      <c r="N9" s="59"/>
      <c r="O9" s="59"/>
      <c r="P9" s="72"/>
      <c r="Q9" s="52"/>
      <c r="R9" s="53"/>
      <c r="S9" s="53"/>
      <c r="T9" s="52"/>
    </row>
    <row r="10" spans="1:20" ht="12.75">
      <c r="A10" s="58">
        <v>2</v>
      </c>
      <c r="B10" s="59" t="s">
        <v>87</v>
      </c>
      <c r="C10" s="59" t="s">
        <v>89</v>
      </c>
      <c r="D10" s="110">
        <v>2500000</v>
      </c>
      <c r="E10" s="73"/>
      <c r="F10" s="59">
        <v>500000</v>
      </c>
      <c r="G10" s="59">
        <v>1000000</v>
      </c>
      <c r="H10" s="59">
        <v>1000000</v>
      </c>
      <c r="I10" s="59"/>
      <c r="J10" s="59"/>
      <c r="K10" s="59"/>
      <c r="L10" s="59"/>
      <c r="M10" s="59"/>
      <c r="N10" s="59"/>
      <c r="O10" s="59"/>
      <c r="P10" s="72"/>
      <c r="Q10" s="52"/>
      <c r="R10" s="53"/>
      <c r="S10" s="53"/>
      <c r="T10" s="52"/>
    </row>
    <row r="11" spans="1:20" ht="12.75">
      <c r="A11" s="58">
        <v>3</v>
      </c>
      <c r="B11" s="59" t="s">
        <v>87</v>
      </c>
      <c r="C11" s="59" t="s">
        <v>90</v>
      </c>
      <c r="D11" s="110">
        <v>2500000</v>
      </c>
      <c r="E11" s="73"/>
      <c r="F11" s="59"/>
      <c r="G11" s="59"/>
      <c r="H11" s="59"/>
      <c r="I11" s="59"/>
      <c r="J11" s="59"/>
      <c r="K11" s="59"/>
      <c r="L11" s="59">
        <v>500000</v>
      </c>
      <c r="M11" s="59">
        <v>1000000</v>
      </c>
      <c r="N11" s="59">
        <v>1000000</v>
      </c>
      <c r="O11" s="59"/>
      <c r="P11" s="72"/>
      <c r="Q11" s="52"/>
      <c r="R11" s="53"/>
      <c r="S11" s="53"/>
      <c r="T11" s="52"/>
    </row>
    <row r="12" spans="1:20" ht="12.75">
      <c r="A12" s="58">
        <v>4</v>
      </c>
      <c r="B12" s="59" t="s">
        <v>87</v>
      </c>
      <c r="C12" s="56" t="s">
        <v>91</v>
      </c>
      <c r="D12" s="110">
        <v>4500000</v>
      </c>
      <c r="E12" s="73"/>
      <c r="F12" s="59"/>
      <c r="G12" s="59"/>
      <c r="H12" s="59"/>
      <c r="I12" s="59"/>
      <c r="J12" s="59"/>
      <c r="K12" s="59"/>
      <c r="L12" s="59"/>
      <c r="M12" s="59"/>
      <c r="N12" s="59">
        <v>1500000</v>
      </c>
      <c r="O12" s="59">
        <v>1500000</v>
      </c>
      <c r="P12" s="72">
        <v>1500000</v>
      </c>
      <c r="Q12" s="52"/>
      <c r="R12" s="53"/>
      <c r="S12" s="53"/>
      <c r="T12" s="52"/>
    </row>
    <row r="13" spans="1:20" ht="12.75">
      <c r="A13" s="58">
        <v>5</v>
      </c>
      <c r="B13" s="59" t="s">
        <v>87</v>
      </c>
      <c r="C13" s="59" t="s">
        <v>92</v>
      </c>
      <c r="D13" s="110">
        <v>3500000</v>
      </c>
      <c r="E13" s="74"/>
      <c r="F13" s="75"/>
      <c r="G13" s="59"/>
      <c r="H13" s="76"/>
      <c r="I13" s="75"/>
      <c r="J13" s="59"/>
      <c r="K13" s="76"/>
      <c r="L13" s="59"/>
      <c r="M13" s="59"/>
      <c r="N13" s="65">
        <v>1500000</v>
      </c>
      <c r="O13" s="65">
        <v>1000000</v>
      </c>
      <c r="P13" s="77">
        <v>1000000</v>
      </c>
      <c r="Q13" s="52"/>
      <c r="R13" s="53"/>
      <c r="S13" s="53"/>
      <c r="T13" s="52"/>
    </row>
    <row r="14" spans="1:20" ht="15">
      <c r="A14" s="60" t="s">
        <v>64</v>
      </c>
      <c r="B14" s="61" t="s">
        <v>93</v>
      </c>
      <c r="C14" s="59"/>
      <c r="D14" s="110"/>
      <c r="E14" s="7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72"/>
      <c r="Q14" s="52"/>
      <c r="R14" s="53"/>
      <c r="S14" s="53"/>
      <c r="T14" s="52"/>
    </row>
    <row r="15" spans="1:20" ht="12.75">
      <c r="A15" s="58">
        <v>6</v>
      </c>
      <c r="B15" s="59" t="s">
        <v>94</v>
      </c>
      <c r="C15" s="59" t="s">
        <v>62</v>
      </c>
      <c r="D15" s="110">
        <v>222273.5</v>
      </c>
      <c r="E15" s="78"/>
      <c r="F15" s="59"/>
      <c r="G15" s="59">
        <v>100000</v>
      </c>
      <c r="H15" s="59">
        <v>122273.5</v>
      </c>
      <c r="I15" s="79"/>
      <c r="J15" s="59"/>
      <c r="K15" s="59"/>
      <c r="L15" s="59"/>
      <c r="M15" s="59"/>
      <c r="N15" s="59"/>
      <c r="O15" s="59"/>
      <c r="P15" s="72"/>
      <c r="Q15" s="52"/>
      <c r="R15" s="53"/>
      <c r="S15" s="53"/>
      <c r="T15" s="52"/>
    </row>
    <row r="16" spans="1:20" ht="12.75">
      <c r="A16" s="58">
        <v>7</v>
      </c>
      <c r="B16" s="59" t="s">
        <v>94</v>
      </c>
      <c r="C16" s="59" t="s">
        <v>95</v>
      </c>
      <c r="D16" s="110">
        <v>323728</v>
      </c>
      <c r="E16" s="78"/>
      <c r="F16" s="59"/>
      <c r="G16" s="59"/>
      <c r="H16" s="59"/>
      <c r="I16" s="59"/>
      <c r="J16" s="59"/>
      <c r="K16" s="59"/>
      <c r="L16" s="59"/>
      <c r="M16" s="59">
        <v>150000</v>
      </c>
      <c r="N16" s="59">
        <v>173728</v>
      </c>
      <c r="O16" s="59"/>
      <c r="P16" s="72"/>
      <c r="Q16" s="52"/>
      <c r="R16" s="53"/>
      <c r="S16" s="53"/>
      <c r="T16" s="52"/>
    </row>
    <row r="17" spans="1:20" ht="12.75">
      <c r="A17" s="58">
        <v>8</v>
      </c>
      <c r="B17" s="59" t="s">
        <v>94</v>
      </c>
      <c r="C17" s="59" t="s">
        <v>96</v>
      </c>
      <c r="D17" s="110">
        <v>21302.4</v>
      </c>
      <c r="E17" s="78">
        <v>21302.4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72"/>
      <c r="Q17" s="52"/>
      <c r="R17" s="53"/>
      <c r="S17" s="53"/>
      <c r="T17" s="52"/>
    </row>
    <row r="18" spans="1:20" ht="12.75">
      <c r="A18" s="58">
        <v>9</v>
      </c>
      <c r="B18" s="59" t="s">
        <v>94</v>
      </c>
      <c r="C18" s="59" t="s">
        <v>97</v>
      </c>
      <c r="D18" s="110">
        <v>169878.9</v>
      </c>
      <c r="E18" s="78"/>
      <c r="F18" s="59"/>
      <c r="G18" s="59"/>
      <c r="H18" s="59"/>
      <c r="I18" s="59"/>
      <c r="J18" s="59"/>
      <c r="K18" s="59"/>
      <c r="L18" s="59"/>
      <c r="M18" s="59">
        <v>80000</v>
      </c>
      <c r="N18" s="59">
        <v>89878.9</v>
      </c>
      <c r="O18" s="59"/>
      <c r="P18" s="72"/>
      <c r="Q18" s="52"/>
      <c r="R18" s="53"/>
      <c r="S18" s="53"/>
      <c r="T18" s="52"/>
    </row>
    <row r="19" spans="1:20" ht="12.75">
      <c r="A19" s="58">
        <v>10</v>
      </c>
      <c r="B19" s="59" t="s">
        <v>94</v>
      </c>
      <c r="C19" s="59" t="s">
        <v>98</v>
      </c>
      <c r="D19" s="110">
        <v>332359.5</v>
      </c>
      <c r="E19" s="78"/>
      <c r="F19" s="59"/>
      <c r="G19" s="59"/>
      <c r="H19" s="59"/>
      <c r="I19" s="59"/>
      <c r="J19" s="59"/>
      <c r="K19" s="59">
        <v>150000</v>
      </c>
      <c r="L19" s="59">
        <v>182359.5</v>
      </c>
      <c r="M19" s="59"/>
      <c r="N19" s="59"/>
      <c r="O19" s="59"/>
      <c r="P19" s="72"/>
      <c r="Q19" s="52"/>
      <c r="R19" s="53"/>
      <c r="S19" s="53"/>
      <c r="T19" s="52"/>
    </row>
    <row r="20" spans="1:20" ht="12.75">
      <c r="A20" s="58">
        <v>11</v>
      </c>
      <c r="B20" s="59" t="s">
        <v>94</v>
      </c>
      <c r="C20" s="59" t="s">
        <v>99</v>
      </c>
      <c r="D20" s="110">
        <v>28680.4</v>
      </c>
      <c r="E20" s="78">
        <v>28680.4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72"/>
      <c r="Q20" s="52"/>
      <c r="R20" s="53"/>
      <c r="S20" s="53"/>
      <c r="T20" s="52"/>
    </row>
    <row r="21" spans="1:20" ht="12.75">
      <c r="A21" s="58">
        <v>12</v>
      </c>
      <c r="B21" s="59" t="s">
        <v>94</v>
      </c>
      <c r="C21" s="59" t="s">
        <v>100</v>
      </c>
      <c r="D21" s="110">
        <v>47694.4</v>
      </c>
      <c r="E21" s="78"/>
      <c r="F21" s="59">
        <v>47694.4</v>
      </c>
      <c r="G21" s="59"/>
      <c r="H21" s="59"/>
      <c r="I21" s="59"/>
      <c r="J21" s="59"/>
      <c r="K21" s="59"/>
      <c r="L21" s="59"/>
      <c r="M21" s="59"/>
      <c r="N21" s="59"/>
      <c r="O21" s="59"/>
      <c r="P21" s="72"/>
      <c r="Q21" s="52"/>
      <c r="R21" s="53"/>
      <c r="S21" s="53"/>
      <c r="T21" s="52"/>
    </row>
    <row r="22" spans="1:20" ht="12.75">
      <c r="A22" s="58">
        <v>13</v>
      </c>
      <c r="B22" s="59" t="s">
        <v>94</v>
      </c>
      <c r="C22" s="59" t="s">
        <v>101</v>
      </c>
      <c r="D22" s="110">
        <v>388400.1</v>
      </c>
      <c r="E22" s="73"/>
      <c r="F22" s="59"/>
      <c r="G22" s="59"/>
      <c r="H22" s="59"/>
      <c r="I22" s="59"/>
      <c r="J22" s="59"/>
      <c r="K22" s="59"/>
      <c r="L22" s="59"/>
      <c r="M22" s="59"/>
      <c r="N22" s="59">
        <v>150000</v>
      </c>
      <c r="O22" s="59">
        <v>238400.1</v>
      </c>
      <c r="P22" s="72"/>
      <c r="Q22" s="52"/>
      <c r="R22" s="53"/>
      <c r="S22" s="53"/>
      <c r="T22" s="52"/>
    </row>
    <row r="23" spans="1:20" ht="12.75">
      <c r="A23" s="58">
        <v>14</v>
      </c>
      <c r="B23" s="59" t="s">
        <v>94</v>
      </c>
      <c r="C23" s="59" t="s">
        <v>102</v>
      </c>
      <c r="D23" s="110">
        <v>116233.4</v>
      </c>
      <c r="E23" s="73"/>
      <c r="F23" s="59"/>
      <c r="G23" s="59"/>
      <c r="H23" s="59"/>
      <c r="I23" s="59"/>
      <c r="J23" s="59"/>
      <c r="K23" s="59"/>
      <c r="L23" s="59"/>
      <c r="M23" s="59">
        <v>80000</v>
      </c>
      <c r="N23" s="59">
        <v>36233.4</v>
      </c>
      <c r="O23" s="59"/>
      <c r="P23" s="72"/>
      <c r="Q23" s="52"/>
      <c r="R23" s="53"/>
      <c r="S23" s="53"/>
      <c r="T23" s="52"/>
    </row>
    <row r="24" spans="1:20" ht="12.75">
      <c r="A24" s="58">
        <v>15</v>
      </c>
      <c r="B24" s="59" t="s">
        <v>94</v>
      </c>
      <c r="C24" s="59" t="s">
        <v>103</v>
      </c>
      <c r="D24" s="110">
        <v>59117.2</v>
      </c>
      <c r="E24" s="73"/>
      <c r="F24" s="59">
        <v>59117.2</v>
      </c>
      <c r="G24" s="59"/>
      <c r="H24" s="59"/>
      <c r="I24" s="59"/>
      <c r="J24" s="59"/>
      <c r="K24" s="59"/>
      <c r="L24" s="59"/>
      <c r="M24" s="59"/>
      <c r="N24" s="59"/>
      <c r="O24" s="59"/>
      <c r="P24" s="72"/>
      <c r="Q24" s="52"/>
      <c r="R24" s="53"/>
      <c r="S24" s="53"/>
      <c r="T24" s="52"/>
    </row>
    <row r="25" spans="1:20" ht="12.75">
      <c r="A25" s="58">
        <v>16</v>
      </c>
      <c r="B25" s="59" t="s">
        <v>94</v>
      </c>
      <c r="C25" s="59" t="s">
        <v>65</v>
      </c>
      <c r="D25" s="110">
        <v>264019</v>
      </c>
      <c r="E25" s="73"/>
      <c r="F25" s="59"/>
      <c r="G25" s="59"/>
      <c r="H25" s="59"/>
      <c r="I25" s="59"/>
      <c r="J25" s="59"/>
      <c r="K25" s="59">
        <v>200000</v>
      </c>
      <c r="L25" s="59">
        <v>64019</v>
      </c>
      <c r="M25" s="59"/>
      <c r="N25" s="59"/>
      <c r="O25" s="59"/>
      <c r="P25" s="72"/>
      <c r="Q25" s="52"/>
      <c r="R25" s="53"/>
      <c r="S25" s="53"/>
      <c r="T25" s="52"/>
    </row>
    <row r="26" spans="1:20" ht="12.75">
      <c r="A26" s="58">
        <v>17</v>
      </c>
      <c r="B26" s="59" t="s">
        <v>58</v>
      </c>
      <c r="C26" s="59" t="s">
        <v>104</v>
      </c>
      <c r="D26" s="110">
        <v>950000</v>
      </c>
      <c r="E26" s="73">
        <v>250000</v>
      </c>
      <c r="F26" s="59">
        <v>250000</v>
      </c>
      <c r="G26" s="59">
        <v>450000</v>
      </c>
      <c r="H26" s="59"/>
      <c r="I26" s="59"/>
      <c r="J26" s="59"/>
      <c r="K26" s="59"/>
      <c r="L26" s="59"/>
      <c r="M26" s="59"/>
      <c r="N26" s="59"/>
      <c r="O26" s="59"/>
      <c r="P26" s="72"/>
      <c r="Q26" s="52"/>
      <c r="R26" s="53"/>
      <c r="S26" s="53"/>
      <c r="T26" s="52"/>
    </row>
    <row r="27" spans="1:20" ht="12.75">
      <c r="A27" s="58">
        <v>18</v>
      </c>
      <c r="B27" s="59" t="s">
        <v>58</v>
      </c>
      <c r="C27" s="59" t="s">
        <v>105</v>
      </c>
      <c r="D27" s="110">
        <v>900000</v>
      </c>
      <c r="E27" s="73"/>
      <c r="F27" s="59">
        <v>200000</v>
      </c>
      <c r="G27" s="59">
        <v>300000</v>
      </c>
      <c r="H27" s="59">
        <v>400000</v>
      </c>
      <c r="I27" s="59"/>
      <c r="J27" s="59"/>
      <c r="K27" s="59"/>
      <c r="L27" s="59"/>
      <c r="M27" s="59"/>
      <c r="N27" s="59"/>
      <c r="O27" s="59"/>
      <c r="P27" s="72"/>
      <c r="Q27" s="52"/>
      <c r="R27" s="53"/>
      <c r="S27" s="53"/>
      <c r="T27" s="52"/>
    </row>
    <row r="28" spans="1:20" ht="12.75">
      <c r="A28" s="58">
        <v>19</v>
      </c>
      <c r="B28" s="59" t="s">
        <v>58</v>
      </c>
      <c r="C28" s="59" t="s">
        <v>91</v>
      </c>
      <c r="D28" s="110">
        <v>350000</v>
      </c>
      <c r="E28" s="73"/>
      <c r="F28" s="59"/>
      <c r="G28" s="59"/>
      <c r="H28" s="59"/>
      <c r="I28" s="59"/>
      <c r="J28" s="59"/>
      <c r="K28" s="59"/>
      <c r="L28" s="59"/>
      <c r="M28" s="59"/>
      <c r="N28" s="59">
        <v>350000</v>
      </c>
      <c r="O28" s="59"/>
      <c r="P28" s="72"/>
      <c r="Q28" s="52"/>
      <c r="R28" s="53"/>
      <c r="S28" s="53"/>
      <c r="T28" s="52"/>
    </row>
    <row r="29" spans="1:20" ht="12.75">
      <c r="A29" s="58">
        <v>20</v>
      </c>
      <c r="B29" s="59" t="s">
        <v>58</v>
      </c>
      <c r="C29" s="59" t="s">
        <v>106</v>
      </c>
      <c r="D29" s="110">
        <v>7500000</v>
      </c>
      <c r="E29" s="73"/>
      <c r="F29" s="59"/>
      <c r="G29" s="59"/>
      <c r="H29" s="59"/>
      <c r="I29" s="59"/>
      <c r="J29" s="59"/>
      <c r="K29" s="59"/>
      <c r="L29" s="59"/>
      <c r="M29" s="59"/>
      <c r="N29" s="59">
        <v>2500000</v>
      </c>
      <c r="O29" s="59">
        <v>2500000</v>
      </c>
      <c r="P29" s="72">
        <v>2500000</v>
      </c>
      <c r="Q29" s="52"/>
      <c r="R29" s="53"/>
      <c r="S29" s="53"/>
      <c r="T29" s="52"/>
    </row>
    <row r="30" spans="1:20" ht="12.75">
      <c r="A30" s="58">
        <v>21</v>
      </c>
      <c r="B30" s="59" t="s">
        <v>58</v>
      </c>
      <c r="C30" s="59" t="s">
        <v>107</v>
      </c>
      <c r="D30" s="110">
        <v>5500000</v>
      </c>
      <c r="E30" s="73"/>
      <c r="F30" s="59"/>
      <c r="G30" s="59"/>
      <c r="H30" s="59"/>
      <c r="I30" s="59"/>
      <c r="J30" s="59"/>
      <c r="K30" s="59"/>
      <c r="L30" s="59"/>
      <c r="M30" s="59"/>
      <c r="N30" s="59">
        <v>2000000</v>
      </c>
      <c r="O30" s="59">
        <v>2000000</v>
      </c>
      <c r="P30" s="72">
        <v>1500000</v>
      </c>
      <c r="Q30" s="52"/>
      <c r="R30" s="53"/>
      <c r="S30" s="53"/>
      <c r="T30" s="52"/>
    </row>
    <row r="31" spans="1:20" ht="15">
      <c r="A31" s="60" t="s">
        <v>66</v>
      </c>
      <c r="B31" s="61" t="s">
        <v>108</v>
      </c>
      <c r="C31" s="59"/>
      <c r="D31" s="110"/>
      <c r="E31" s="73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72"/>
      <c r="Q31" s="52"/>
      <c r="R31" s="53"/>
      <c r="S31" s="53"/>
      <c r="T31" s="52"/>
    </row>
    <row r="32" spans="1:20" ht="12.75">
      <c r="A32" s="58">
        <v>22</v>
      </c>
      <c r="B32" s="59" t="s">
        <v>109</v>
      </c>
      <c r="C32" s="59" t="s">
        <v>63</v>
      </c>
      <c r="D32" s="110">
        <v>120000</v>
      </c>
      <c r="E32" s="73">
        <v>120000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72"/>
      <c r="Q32" s="52"/>
      <c r="R32" s="53"/>
      <c r="S32" s="53"/>
      <c r="T32" s="52"/>
    </row>
    <row r="33" spans="1:20" ht="12.75">
      <c r="A33" s="58">
        <v>23</v>
      </c>
      <c r="B33" s="59" t="s">
        <v>110</v>
      </c>
      <c r="C33" s="59" t="s">
        <v>111</v>
      </c>
      <c r="D33" s="110">
        <v>1800000</v>
      </c>
      <c r="E33" s="73"/>
      <c r="F33" s="59"/>
      <c r="G33" s="59">
        <v>1000000</v>
      </c>
      <c r="H33" s="59">
        <v>800000</v>
      </c>
      <c r="I33" s="59"/>
      <c r="J33" s="59"/>
      <c r="K33" s="59"/>
      <c r="L33" s="59"/>
      <c r="M33" s="59"/>
      <c r="N33" s="59"/>
      <c r="O33" s="59"/>
      <c r="P33" s="72"/>
      <c r="Q33" s="52"/>
      <c r="R33" s="53"/>
      <c r="S33" s="53"/>
      <c r="T33" s="52"/>
    </row>
    <row r="34" spans="1:20" ht="12.75">
      <c r="A34" s="58">
        <v>24</v>
      </c>
      <c r="B34" s="59" t="s">
        <v>112</v>
      </c>
      <c r="C34" s="59" t="s">
        <v>111</v>
      </c>
      <c r="D34" s="110">
        <v>8500000</v>
      </c>
      <c r="E34" s="73"/>
      <c r="F34" s="59"/>
      <c r="G34" s="59"/>
      <c r="H34" s="59"/>
      <c r="I34" s="59"/>
      <c r="J34" s="59"/>
      <c r="K34" s="59"/>
      <c r="L34" s="59">
        <v>5000000</v>
      </c>
      <c r="M34" s="59">
        <v>3000000</v>
      </c>
      <c r="N34" s="59">
        <v>500000</v>
      </c>
      <c r="O34" s="59"/>
      <c r="P34" s="72"/>
      <c r="Q34" s="52"/>
      <c r="R34" s="53"/>
      <c r="S34" s="53"/>
      <c r="T34" s="52"/>
    </row>
    <row r="35" spans="1:20" ht="12.75">
      <c r="A35" s="58">
        <v>25</v>
      </c>
      <c r="B35" s="59" t="s">
        <v>113</v>
      </c>
      <c r="C35" s="59" t="s">
        <v>114</v>
      </c>
      <c r="D35" s="110">
        <v>850000</v>
      </c>
      <c r="E35" s="73"/>
      <c r="F35" s="59">
        <v>50000</v>
      </c>
      <c r="G35" s="59">
        <v>100000</v>
      </c>
      <c r="H35" s="59">
        <v>150000</v>
      </c>
      <c r="I35" s="59">
        <v>200000</v>
      </c>
      <c r="J35" s="59">
        <v>200000</v>
      </c>
      <c r="K35" s="59">
        <v>150000</v>
      </c>
      <c r="L35" s="59"/>
      <c r="M35" s="59"/>
      <c r="N35" s="59"/>
      <c r="O35" s="59"/>
      <c r="P35" s="72"/>
      <c r="Q35" s="52"/>
      <c r="R35" s="53"/>
      <c r="S35" s="53"/>
      <c r="T35" s="52"/>
    </row>
    <row r="36" spans="1:20" ht="12.75">
      <c r="A36" s="58">
        <v>26</v>
      </c>
      <c r="B36" s="59" t="s">
        <v>115</v>
      </c>
      <c r="C36" s="59" t="s">
        <v>116</v>
      </c>
      <c r="D36" s="110">
        <v>200024.8</v>
      </c>
      <c r="E36" s="73"/>
      <c r="F36" s="59">
        <v>100000</v>
      </c>
      <c r="G36" s="59">
        <v>50000</v>
      </c>
      <c r="H36" s="59">
        <v>50024.8</v>
      </c>
      <c r="I36" s="59"/>
      <c r="J36" s="59"/>
      <c r="K36" s="59"/>
      <c r="L36" s="59"/>
      <c r="M36" s="59"/>
      <c r="N36" s="59"/>
      <c r="O36" s="59"/>
      <c r="P36" s="72"/>
      <c r="Q36" s="52"/>
      <c r="R36" s="53"/>
      <c r="S36" s="53"/>
      <c r="T36" s="52"/>
    </row>
    <row r="37" spans="1:20" ht="12.75">
      <c r="A37" s="58">
        <v>27</v>
      </c>
      <c r="B37" s="59" t="s">
        <v>115</v>
      </c>
      <c r="C37" s="59" t="s">
        <v>117</v>
      </c>
      <c r="D37" s="110">
        <v>1250000</v>
      </c>
      <c r="E37" s="73"/>
      <c r="F37" s="59"/>
      <c r="G37" s="59"/>
      <c r="H37" s="59"/>
      <c r="I37" s="59"/>
      <c r="J37" s="59"/>
      <c r="K37" s="59"/>
      <c r="L37" s="59"/>
      <c r="M37" s="59"/>
      <c r="N37" s="59"/>
      <c r="O37" s="59">
        <v>500000</v>
      </c>
      <c r="P37" s="72">
        <v>750000</v>
      </c>
      <c r="Q37" s="52"/>
      <c r="R37" s="53"/>
      <c r="S37" s="53"/>
      <c r="T37" s="52"/>
    </row>
    <row r="38" spans="1:20" ht="12.75">
      <c r="A38" s="58">
        <v>28</v>
      </c>
      <c r="B38" s="59" t="s">
        <v>118</v>
      </c>
      <c r="C38" s="59" t="s">
        <v>119</v>
      </c>
      <c r="D38" s="110">
        <v>49699</v>
      </c>
      <c r="E38" s="73"/>
      <c r="F38" s="59">
        <v>49699</v>
      </c>
      <c r="G38" s="59"/>
      <c r="H38" s="59"/>
      <c r="I38" s="59"/>
      <c r="J38" s="59"/>
      <c r="K38" s="59"/>
      <c r="L38" s="59"/>
      <c r="M38" s="59"/>
      <c r="N38" s="59"/>
      <c r="O38" s="59"/>
      <c r="P38" s="72"/>
      <c r="Q38" s="52"/>
      <c r="R38" s="53"/>
      <c r="S38" s="53"/>
      <c r="T38" s="52"/>
    </row>
    <row r="39" spans="1:20" ht="12.75">
      <c r="A39" s="58">
        <v>29</v>
      </c>
      <c r="B39" s="59" t="s">
        <v>118</v>
      </c>
      <c r="C39" s="59" t="s">
        <v>120</v>
      </c>
      <c r="D39" s="110">
        <v>109699</v>
      </c>
      <c r="E39" s="73"/>
      <c r="F39" s="59"/>
      <c r="G39" s="59"/>
      <c r="H39" s="59"/>
      <c r="I39" s="59"/>
      <c r="J39" s="59"/>
      <c r="K39" s="59"/>
      <c r="L39" s="59">
        <v>60000</v>
      </c>
      <c r="M39" s="59">
        <v>49699</v>
      </c>
      <c r="N39" s="59"/>
      <c r="O39" s="59"/>
      <c r="P39" s="72"/>
      <c r="Q39" s="52"/>
      <c r="R39" s="53"/>
      <c r="S39" s="53"/>
      <c r="T39" s="52"/>
    </row>
    <row r="40" spans="1:20" ht="12.75">
      <c r="A40" s="58">
        <v>30</v>
      </c>
      <c r="B40" s="59" t="s">
        <v>118</v>
      </c>
      <c r="C40" s="59" t="s">
        <v>121</v>
      </c>
      <c r="D40" s="110">
        <v>42640</v>
      </c>
      <c r="E40" s="73"/>
      <c r="F40" s="59"/>
      <c r="G40" s="59"/>
      <c r="H40" s="59"/>
      <c r="I40" s="59"/>
      <c r="J40" s="59"/>
      <c r="K40" s="59"/>
      <c r="L40" s="59"/>
      <c r="M40" s="59">
        <v>42640</v>
      </c>
      <c r="N40" s="59"/>
      <c r="O40" s="59"/>
      <c r="P40" s="72"/>
      <c r="Q40" s="52"/>
      <c r="R40" s="53"/>
      <c r="S40" s="53"/>
      <c r="T40" s="52"/>
    </row>
    <row r="41" spans="1:20" ht="15">
      <c r="A41" s="62" t="s">
        <v>68</v>
      </c>
      <c r="B41" s="63" t="s">
        <v>122</v>
      </c>
      <c r="C41" s="59"/>
      <c r="D41" s="110"/>
      <c r="E41" s="73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72"/>
      <c r="Q41" s="52"/>
      <c r="R41" s="53"/>
      <c r="S41" s="53"/>
      <c r="T41" s="52"/>
    </row>
    <row r="42" spans="1:20" ht="13.5" thickBot="1">
      <c r="A42" s="64">
        <v>31</v>
      </c>
      <c r="B42" s="65" t="s">
        <v>123</v>
      </c>
      <c r="C42" s="59" t="s">
        <v>124</v>
      </c>
      <c r="D42" s="110">
        <v>1500000</v>
      </c>
      <c r="E42" s="73"/>
      <c r="F42" s="59"/>
      <c r="G42" s="59"/>
      <c r="H42" s="59"/>
      <c r="I42" s="59"/>
      <c r="J42" s="59"/>
      <c r="K42" s="59"/>
      <c r="L42" s="59"/>
      <c r="M42" s="59">
        <v>200000</v>
      </c>
      <c r="N42" s="59">
        <v>500000</v>
      </c>
      <c r="O42" s="59">
        <v>400000</v>
      </c>
      <c r="P42" s="72">
        <v>400000</v>
      </c>
      <c r="Q42" s="52"/>
      <c r="R42" s="50"/>
      <c r="T42" s="52"/>
    </row>
    <row r="43" spans="1:20" ht="15.75" thickTop="1">
      <c r="A43" s="98" t="s">
        <v>125</v>
      </c>
      <c r="B43" s="99"/>
      <c r="C43" s="59"/>
      <c r="D43" s="110"/>
      <c r="E43" s="7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72"/>
      <c r="Q43" s="52"/>
      <c r="T43" s="52"/>
    </row>
    <row r="44" spans="1:20" ht="12.75">
      <c r="A44" s="58">
        <v>32</v>
      </c>
      <c r="B44" s="59" t="s">
        <v>69</v>
      </c>
      <c r="C44" s="59" t="s">
        <v>67</v>
      </c>
      <c r="D44" s="110">
        <v>1650000</v>
      </c>
      <c r="E44" s="74">
        <v>137500</v>
      </c>
      <c r="F44" s="59">
        <v>137500</v>
      </c>
      <c r="G44" s="59">
        <v>137500</v>
      </c>
      <c r="H44" s="59">
        <v>137500</v>
      </c>
      <c r="I44" s="59">
        <v>137500</v>
      </c>
      <c r="J44" s="59">
        <v>137500</v>
      </c>
      <c r="K44" s="59">
        <v>137500</v>
      </c>
      <c r="L44" s="59">
        <v>137500</v>
      </c>
      <c r="M44" s="59">
        <v>137500</v>
      </c>
      <c r="N44" s="59">
        <v>137500</v>
      </c>
      <c r="O44" s="59">
        <v>137500</v>
      </c>
      <c r="P44" s="65">
        <v>137500</v>
      </c>
      <c r="Q44" s="52"/>
      <c r="T44" s="52"/>
    </row>
    <row r="45" spans="1:20" ht="13.5" customHeight="1">
      <c r="A45" s="58">
        <v>33</v>
      </c>
      <c r="B45" s="59" t="s">
        <v>70</v>
      </c>
      <c r="C45" s="59" t="s">
        <v>67</v>
      </c>
      <c r="D45" s="110">
        <v>750000</v>
      </c>
      <c r="E45" s="74">
        <v>62500</v>
      </c>
      <c r="F45" s="59">
        <v>62500</v>
      </c>
      <c r="G45" s="59">
        <v>62500</v>
      </c>
      <c r="H45" s="59">
        <v>62500</v>
      </c>
      <c r="I45" s="59">
        <v>62500</v>
      </c>
      <c r="J45" s="59">
        <v>62500</v>
      </c>
      <c r="K45" s="59">
        <v>62500</v>
      </c>
      <c r="L45" s="59">
        <v>62500</v>
      </c>
      <c r="M45" s="59">
        <v>62500</v>
      </c>
      <c r="N45" s="59">
        <v>62500</v>
      </c>
      <c r="O45" s="59">
        <v>62500</v>
      </c>
      <c r="P45" s="65">
        <v>62500</v>
      </c>
      <c r="Q45" s="52"/>
      <c r="T45" s="52"/>
    </row>
    <row r="46" spans="1:20" ht="12.75">
      <c r="A46" s="58">
        <v>34</v>
      </c>
      <c r="B46" s="59" t="s">
        <v>71</v>
      </c>
      <c r="C46" s="59" t="s">
        <v>67</v>
      </c>
      <c r="D46" s="110">
        <v>150000</v>
      </c>
      <c r="E46" s="73"/>
      <c r="F46" s="59">
        <v>75000</v>
      </c>
      <c r="G46" s="59">
        <v>75000</v>
      </c>
      <c r="H46" s="59"/>
      <c r="I46" s="59"/>
      <c r="J46" s="59"/>
      <c r="K46" s="59"/>
      <c r="L46" s="59"/>
      <c r="M46" s="59"/>
      <c r="N46" s="59"/>
      <c r="O46" s="59"/>
      <c r="P46" s="72"/>
      <c r="Q46" s="52"/>
      <c r="T46" s="52"/>
    </row>
    <row r="47" spans="1:20" ht="15">
      <c r="A47" s="66" t="s">
        <v>126</v>
      </c>
      <c r="B47" s="66"/>
      <c r="C47" s="59"/>
      <c r="D47" s="110"/>
      <c r="E47" s="73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72"/>
      <c r="Q47" s="52"/>
      <c r="T47" s="52"/>
    </row>
    <row r="48" spans="1:20" ht="12.75">
      <c r="A48" s="58">
        <v>35</v>
      </c>
      <c r="B48" s="59" t="s">
        <v>72</v>
      </c>
      <c r="C48" s="59" t="s">
        <v>73</v>
      </c>
      <c r="D48" s="110">
        <v>75000</v>
      </c>
      <c r="E48" s="73"/>
      <c r="F48" s="59"/>
      <c r="G48" s="59"/>
      <c r="H48" s="59">
        <v>75000</v>
      </c>
      <c r="I48" s="59"/>
      <c r="J48" s="59"/>
      <c r="K48" s="59"/>
      <c r="L48" s="59"/>
      <c r="M48" s="59"/>
      <c r="N48" s="59"/>
      <c r="O48" s="59"/>
      <c r="P48" s="72"/>
      <c r="Q48" s="52"/>
      <c r="T48" s="52"/>
    </row>
    <row r="49" spans="1:20" ht="12.75">
      <c r="A49" s="58">
        <v>36</v>
      </c>
      <c r="B49" s="59" t="s">
        <v>127</v>
      </c>
      <c r="C49" s="59" t="s">
        <v>74</v>
      </c>
      <c r="D49" s="110">
        <v>120000</v>
      </c>
      <c r="E49" s="73"/>
      <c r="F49" s="59"/>
      <c r="G49" s="59"/>
      <c r="H49" s="59"/>
      <c r="I49" s="59">
        <v>120000</v>
      </c>
      <c r="J49" s="59"/>
      <c r="K49" s="59"/>
      <c r="L49" s="59"/>
      <c r="M49" s="59"/>
      <c r="N49" s="59"/>
      <c r="O49" s="59"/>
      <c r="P49" s="72"/>
      <c r="Q49" s="52"/>
      <c r="T49" s="52"/>
    </row>
    <row r="50" spans="1:20" ht="12.75">
      <c r="A50" s="58">
        <v>37</v>
      </c>
      <c r="B50" s="59" t="s">
        <v>76</v>
      </c>
      <c r="C50" s="59" t="s">
        <v>75</v>
      </c>
      <c r="D50" s="110">
        <v>75000</v>
      </c>
      <c r="E50" s="73"/>
      <c r="F50" s="59"/>
      <c r="G50" s="59"/>
      <c r="H50" s="59"/>
      <c r="I50" s="59"/>
      <c r="J50" s="59">
        <v>75000</v>
      </c>
      <c r="K50" s="59"/>
      <c r="L50" s="59"/>
      <c r="M50" s="59"/>
      <c r="N50" s="59"/>
      <c r="O50" s="59"/>
      <c r="P50" s="72"/>
      <c r="Q50" s="52"/>
      <c r="T50" s="52"/>
    </row>
    <row r="51" spans="1:20" ht="12.75">
      <c r="A51" s="58">
        <v>38</v>
      </c>
      <c r="B51" s="59" t="s">
        <v>77</v>
      </c>
      <c r="C51" s="59" t="s">
        <v>75</v>
      </c>
      <c r="D51" s="110">
        <v>150000</v>
      </c>
      <c r="E51" s="73"/>
      <c r="F51" s="59"/>
      <c r="G51" s="59"/>
      <c r="H51" s="59">
        <v>150000</v>
      </c>
      <c r="I51" s="59"/>
      <c r="J51" s="59"/>
      <c r="K51" s="59"/>
      <c r="L51" s="59"/>
      <c r="M51" s="59"/>
      <c r="N51" s="59"/>
      <c r="O51" s="59"/>
      <c r="P51" s="72"/>
      <c r="Q51" s="52"/>
      <c r="T51" s="52"/>
    </row>
    <row r="52" spans="1:20" ht="12.75">
      <c r="A52" s="58">
        <v>39</v>
      </c>
      <c r="B52" s="59" t="s">
        <v>78</v>
      </c>
      <c r="C52" s="59" t="s">
        <v>79</v>
      </c>
      <c r="D52" s="110">
        <v>120000</v>
      </c>
      <c r="E52" s="73"/>
      <c r="F52" s="59"/>
      <c r="G52" s="59">
        <v>120000</v>
      </c>
      <c r="H52" s="59"/>
      <c r="I52" s="59"/>
      <c r="J52" s="59"/>
      <c r="K52" s="59"/>
      <c r="L52" s="59"/>
      <c r="M52" s="59"/>
      <c r="N52" s="59"/>
      <c r="O52" s="59"/>
      <c r="P52" s="72"/>
      <c r="Q52" s="52"/>
      <c r="T52" s="52"/>
    </row>
    <row r="53" spans="1:20" ht="12.75">
      <c r="A53" s="58">
        <v>40</v>
      </c>
      <c r="B53" s="59" t="s">
        <v>80</v>
      </c>
      <c r="C53" s="59" t="s">
        <v>75</v>
      </c>
      <c r="D53" s="110">
        <v>310000</v>
      </c>
      <c r="E53" s="73"/>
      <c r="F53" s="59"/>
      <c r="G53" s="59"/>
      <c r="H53" s="59"/>
      <c r="I53" s="59">
        <v>310000</v>
      </c>
      <c r="J53" s="59"/>
      <c r="K53" s="59"/>
      <c r="L53" s="59"/>
      <c r="M53" s="59"/>
      <c r="N53" s="59"/>
      <c r="O53" s="59"/>
      <c r="P53" s="72"/>
      <c r="Q53" s="52"/>
      <c r="T53" s="52"/>
    </row>
    <row r="54" spans="1:20" ht="12.75">
      <c r="A54" s="58">
        <v>41</v>
      </c>
      <c r="B54" s="59" t="s">
        <v>81</v>
      </c>
      <c r="C54" s="59"/>
      <c r="D54" s="110">
        <v>150000</v>
      </c>
      <c r="E54" s="73"/>
      <c r="F54" s="59"/>
      <c r="G54" s="59"/>
      <c r="H54" s="59"/>
      <c r="I54" s="59">
        <v>75000</v>
      </c>
      <c r="J54" s="59">
        <v>75000</v>
      </c>
      <c r="K54" s="59"/>
      <c r="L54" s="59"/>
      <c r="M54" s="59"/>
      <c r="N54" s="59"/>
      <c r="O54" s="59"/>
      <c r="P54" s="72"/>
      <c r="Q54" s="52"/>
      <c r="T54" s="52"/>
    </row>
    <row r="55" spans="1:20" ht="12.75">
      <c r="A55" s="67">
        <v>42</v>
      </c>
      <c r="B55" s="59" t="s">
        <v>128</v>
      </c>
      <c r="C55" s="59"/>
      <c r="D55" s="110">
        <v>600000</v>
      </c>
      <c r="E55" s="73"/>
      <c r="F55" s="59"/>
      <c r="G55" s="59"/>
      <c r="H55" s="59"/>
      <c r="I55" s="59"/>
      <c r="J55" s="59"/>
      <c r="K55" s="59">
        <v>600000</v>
      </c>
      <c r="L55" s="59"/>
      <c r="M55" s="59"/>
      <c r="N55" s="59"/>
      <c r="O55" s="59"/>
      <c r="P55" s="72"/>
      <c r="Q55" s="52"/>
      <c r="T55" s="52"/>
    </row>
    <row r="56" spans="1:20" ht="15">
      <c r="A56" s="61" t="s">
        <v>129</v>
      </c>
      <c r="B56" s="59"/>
      <c r="C56" s="59"/>
      <c r="D56" s="110"/>
      <c r="E56" s="73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72"/>
      <c r="Q56" s="52"/>
      <c r="T56" s="52"/>
    </row>
    <row r="57" spans="1:20" ht="12.75">
      <c r="A57" s="58">
        <v>43</v>
      </c>
      <c r="B57" s="59" t="s">
        <v>59</v>
      </c>
      <c r="C57" s="59" t="s">
        <v>82</v>
      </c>
      <c r="D57" s="110">
        <v>240000</v>
      </c>
      <c r="E57" s="74">
        <v>20000</v>
      </c>
      <c r="F57" s="59">
        <v>20000</v>
      </c>
      <c r="G57" s="59">
        <v>20000</v>
      </c>
      <c r="H57" s="59">
        <v>20000</v>
      </c>
      <c r="I57" s="59">
        <v>20000</v>
      </c>
      <c r="J57" s="59">
        <v>20000</v>
      </c>
      <c r="K57" s="59">
        <v>20000</v>
      </c>
      <c r="L57" s="59">
        <v>20000</v>
      </c>
      <c r="M57" s="59">
        <v>20000</v>
      </c>
      <c r="N57" s="59">
        <v>20000</v>
      </c>
      <c r="O57" s="59">
        <v>20000</v>
      </c>
      <c r="P57" s="72">
        <v>20000</v>
      </c>
      <c r="Q57" s="52"/>
      <c r="T57" s="52"/>
    </row>
    <row r="58" spans="1:20" ht="12.75">
      <c r="A58" s="58">
        <v>44</v>
      </c>
      <c r="B58" s="59" t="s">
        <v>130</v>
      </c>
      <c r="C58" s="59" t="s">
        <v>131</v>
      </c>
      <c r="D58" s="110">
        <v>1500000</v>
      </c>
      <c r="E58" s="80"/>
      <c r="F58" s="81"/>
      <c r="G58" s="81"/>
      <c r="H58" s="81"/>
      <c r="I58" s="81"/>
      <c r="J58" s="81">
        <v>800000</v>
      </c>
      <c r="K58" s="81">
        <v>700000</v>
      </c>
      <c r="L58" s="81"/>
      <c r="M58" s="81"/>
      <c r="N58" s="81"/>
      <c r="O58" s="81"/>
      <c r="P58" s="82"/>
      <c r="Q58" s="52"/>
      <c r="T58" s="52"/>
    </row>
    <row r="59" spans="1:20" s="54" customFormat="1" ht="24" customHeight="1" thickBot="1">
      <c r="A59" s="68"/>
      <c r="B59" s="69"/>
      <c r="C59" s="70" t="s">
        <v>5</v>
      </c>
      <c r="D59" s="111">
        <f aca="true" t="shared" si="0" ref="D59:P59">SUM(D9:D58)</f>
        <v>52985749.599999994</v>
      </c>
      <c r="E59" s="83">
        <f t="shared" si="0"/>
        <v>1139982.8</v>
      </c>
      <c r="F59" s="84">
        <f t="shared" si="0"/>
        <v>2551510.5999999996</v>
      </c>
      <c r="G59" s="84">
        <f t="shared" si="0"/>
        <v>4415000</v>
      </c>
      <c r="H59" s="84">
        <f t="shared" si="0"/>
        <v>2967298.3</v>
      </c>
      <c r="I59" s="84">
        <f t="shared" si="0"/>
        <v>925000</v>
      </c>
      <c r="J59" s="84">
        <f t="shared" si="0"/>
        <v>1370000</v>
      </c>
      <c r="K59" s="84">
        <f t="shared" si="0"/>
        <v>2020000</v>
      </c>
      <c r="L59" s="84">
        <f t="shared" si="0"/>
        <v>6026378.5</v>
      </c>
      <c r="M59" s="84">
        <f t="shared" si="0"/>
        <v>4822339</v>
      </c>
      <c r="N59" s="85">
        <f t="shared" si="0"/>
        <v>10519840.3</v>
      </c>
      <c r="O59" s="85">
        <f t="shared" si="0"/>
        <v>8358400.1</v>
      </c>
      <c r="P59" s="86">
        <f t="shared" si="0"/>
        <v>7870000</v>
      </c>
      <c r="Q59" s="52"/>
      <c r="T59" s="52"/>
    </row>
    <row r="60" spans="1:17" s="54" customFormat="1" ht="24" customHeight="1" thickTop="1">
      <c r="A60" s="87"/>
      <c r="B60" s="87"/>
      <c r="C60" s="88"/>
      <c r="D60" s="112"/>
      <c r="E60" s="89"/>
      <c r="F60" s="89"/>
      <c r="G60" s="89"/>
      <c r="H60" s="89"/>
      <c r="I60" s="89"/>
      <c r="J60" s="89"/>
      <c r="K60" s="89"/>
      <c r="L60" s="89"/>
      <c r="M60" s="89"/>
      <c r="N60" s="90"/>
      <c r="O60" s="90"/>
      <c r="P60" s="89"/>
      <c r="Q60" s="52"/>
    </row>
    <row r="61" spans="1:17" ht="12">
      <c r="A61" s="91"/>
      <c r="B61" s="91"/>
      <c r="C61" s="91"/>
      <c r="D61" s="113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52"/>
    </row>
    <row r="62" spans="7:16" ht="12">
      <c r="G62" s="93"/>
      <c r="J62" s="93"/>
      <c r="M62" s="93"/>
      <c r="P62" s="93"/>
    </row>
    <row r="64" ht="12">
      <c r="E64" s="53"/>
    </row>
  </sheetData>
  <sheetProtection/>
  <mergeCells count="9">
    <mergeCell ref="A1:P1"/>
    <mergeCell ref="A2:P2"/>
    <mergeCell ref="A3:P3"/>
    <mergeCell ref="A43:B43"/>
    <mergeCell ref="D5:D6"/>
    <mergeCell ref="E5:P5"/>
    <mergeCell ref="A5:A6"/>
    <mergeCell ref="B5:B6"/>
    <mergeCell ref="C5:C6"/>
  </mergeCells>
  <printOptions horizontalCentered="1"/>
  <pageMargins left="0.12" right="0.5" top="0.229860017497813" bottom="0.14" header="0.511805555555556" footer="0.25"/>
  <pageSetup horizontalDpi="300" verticalDpi="300" orientation="landscape" paperSize="5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D1">
      <selection activeCell="B6" sqref="B6"/>
    </sheetView>
  </sheetViews>
  <sheetFormatPr defaultColWidth="9.140625" defaultRowHeight="12.75"/>
  <cols>
    <col min="1" max="1" width="14.00390625" style="0" bestFit="1" customWidth="1"/>
    <col min="2" max="2" width="14.140625" style="0" bestFit="1" customWidth="1"/>
  </cols>
  <sheetData>
    <row r="1" spans="1:2" ht="12.75">
      <c r="A1" s="2" t="s">
        <v>29</v>
      </c>
      <c r="B1" s="42">
        <f>+'With CAPEX'!N18</f>
        <v>25299254.611999996</v>
      </c>
    </row>
    <row r="2" spans="1:2" ht="12.75">
      <c r="A2" s="2" t="s">
        <v>30</v>
      </c>
      <c r="B2" s="42">
        <f>+'With CAPEX'!N19</f>
        <v>12954248.53</v>
      </c>
    </row>
    <row r="3" spans="1:2" ht="12.75">
      <c r="A3" s="2" t="s">
        <v>31</v>
      </c>
      <c r="B3" s="42">
        <f>+'With CAPEX'!N20</f>
        <v>7306836</v>
      </c>
    </row>
    <row r="4" spans="1:2" ht="12.75">
      <c r="A4" s="2" t="s">
        <v>32</v>
      </c>
      <c r="B4" s="42">
        <f>+'With CAPEX'!N21</f>
        <v>0</v>
      </c>
    </row>
    <row r="5" spans="1:2" ht="12.75">
      <c r="A5" s="29" t="s">
        <v>12</v>
      </c>
      <c r="B5" s="42">
        <f>+'With CAPEX'!N22</f>
        <v>983358.9179999998</v>
      </c>
    </row>
    <row r="6" spans="1:2" ht="12.75">
      <c r="A6" s="28" t="s">
        <v>28</v>
      </c>
      <c r="B6" s="42">
        <f>+'With CAPEX'!N24</f>
        <v>1434474.8216324996</v>
      </c>
    </row>
  </sheetData>
  <sheetProtection/>
  <printOptions/>
  <pageMargins left="0.3" right="0.47" top="0.39" bottom="0.14" header="0.27" footer="0.5"/>
  <pageSetup horizontalDpi="120" verticalDpi="12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cwd</dc:creator>
  <cp:keywords/>
  <dc:description/>
  <cp:lastModifiedBy>winky</cp:lastModifiedBy>
  <cp:lastPrinted>2012-12-17T16:41:27Z</cp:lastPrinted>
  <dcterms:created xsi:type="dcterms:W3CDTF">2005-11-15T01:16:54Z</dcterms:created>
  <dcterms:modified xsi:type="dcterms:W3CDTF">2013-03-11T18:26:14Z</dcterms:modified>
  <cp:category/>
  <cp:version/>
  <cp:contentType/>
  <cp:contentStatus/>
</cp:coreProperties>
</file>