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40" windowHeight="5535" activeTab="0"/>
  </bookViews>
  <sheets>
    <sheet name="Balance Sheet" sheetId="1" r:id="rId1"/>
    <sheet name="Income Statement" sheetId="2" r:id="rId2"/>
    <sheet name="Cashflow" sheetId="3" r:id="rId3"/>
    <sheet name="Statement of Changes" sheetId="4" r:id="rId4"/>
    <sheet name="Summary of Loans" sheetId="5" r:id="rId5"/>
  </sheets>
  <externalReferences>
    <externalReference r:id="rId8"/>
    <externalReference r:id="rId9"/>
    <externalReference r:id="rId10"/>
    <externalReference r:id="rId11"/>
  </externalReferences>
  <definedNames>
    <definedName name="_tb146" localSheetId="0">'[1]January'!#REF!</definedName>
    <definedName name="_tb146">'[1]January'!#REF!</definedName>
    <definedName name="_tb178" localSheetId="0">'[1]January'!#REF!</definedName>
    <definedName name="_tb178">'[1]January'!#REF!</definedName>
    <definedName name="_tb186" localSheetId="0">'[1]January'!#REF!</definedName>
    <definedName name="_tb186">'[1]January'!#REF!</definedName>
    <definedName name="_tb20">#REF!</definedName>
    <definedName name="_tb202">#REF!</definedName>
    <definedName name="_tb273" localSheetId="0">'[1]January'!#REF!</definedName>
    <definedName name="_tb273">'[1]January'!#REF!</definedName>
    <definedName name="_tb403" localSheetId="0">'[1]January'!#REF!</definedName>
    <definedName name="_tb403">'[1]January'!#REF!</definedName>
    <definedName name="_tb416" localSheetId="0">'[1]January'!#REF!</definedName>
    <definedName name="_tb416">'[1]January'!#REF!</definedName>
    <definedName name="_tb429">#REF!</definedName>
    <definedName name="_tb628" localSheetId="0">'[1]January'!#REF!</definedName>
    <definedName name="_tb628">'[1]January'!#REF!</definedName>
    <definedName name="_tb7">#REF!</definedName>
    <definedName name="_tb706" localSheetId="0">'[1]January'!#REF!</definedName>
    <definedName name="_tb706">'[1]January'!#REF!</definedName>
    <definedName name="_tb742" localSheetId="0">'[1]January'!#REF!</definedName>
    <definedName name="_tb742">'[1]January'!#REF!</definedName>
    <definedName name="_tb765" localSheetId="0">'[1]January'!#REF!</definedName>
    <definedName name="_tb765">'[1]January'!#REF!</definedName>
    <definedName name="_tb781" localSheetId="0">'[1]January'!#REF!</definedName>
    <definedName name="_tb781">'[1]January'!#REF!</definedName>
    <definedName name="_tb848" localSheetId="0">'[1]January'!#REF!</definedName>
    <definedName name="_tb848">'[1]January'!#REF!</definedName>
    <definedName name="_tb860" localSheetId="0">'[1]January'!#REF!</definedName>
    <definedName name="_tb860">'[1]January'!#REF!</definedName>
    <definedName name="Page_2">#REF!</definedName>
    <definedName name="_xlnm.Print_Titles" localSheetId="0">'Balance Sheet'!$6:$6</definedName>
    <definedName name="_xlnm.Print_Titles" localSheetId="2">'Cashflow'!$9:$9</definedName>
    <definedName name="_xlnm.Print_Titles" localSheetId="1">'Income Statement'!$6:$6</definedName>
    <definedName name="tb146" localSheetId="0">'[1]January'!#REF!</definedName>
    <definedName name="tb146">'[1]January'!#REF!</definedName>
    <definedName name="tb178" localSheetId="0">'[1]January'!#REF!</definedName>
    <definedName name="tb178">'[1]January'!#REF!</definedName>
    <definedName name="tb186" localSheetId="0">'[1]January'!#REF!</definedName>
    <definedName name="tb186">'[1]January'!#REF!</definedName>
    <definedName name="tb20">#REF!</definedName>
    <definedName name="tb202">#REF!</definedName>
    <definedName name="tb273" localSheetId="0">'[1]January'!#REF!</definedName>
    <definedName name="tb273">'[1]January'!#REF!</definedName>
    <definedName name="tb403" localSheetId="0">'[1]January'!#REF!</definedName>
    <definedName name="tb403">'[1]January'!#REF!</definedName>
    <definedName name="tb416" localSheetId="0">'[1]January'!#REF!</definedName>
    <definedName name="tb416">'[1]January'!#REF!</definedName>
    <definedName name="tb429">#REF!</definedName>
    <definedName name="tb628" localSheetId="0">'[1]January'!#REF!</definedName>
    <definedName name="tb628">'[1]January'!#REF!</definedName>
    <definedName name="tb667dr">'[4]JAN_09'!$C$66</definedName>
    <definedName name="tb7">#REF!</definedName>
    <definedName name="tb706" localSheetId="0">'[1]January'!#REF!</definedName>
    <definedName name="tb706">'[1]January'!#REF!</definedName>
    <definedName name="tb742" localSheetId="0">'[1]January'!#REF!</definedName>
    <definedName name="tb742">'[1]January'!#REF!</definedName>
    <definedName name="tb765" localSheetId="0">'[1]January'!#REF!</definedName>
    <definedName name="tb765">'[1]January'!#REF!</definedName>
    <definedName name="tb781" localSheetId="0">'[1]January'!#REF!</definedName>
    <definedName name="tb781">'[1]January'!#REF!</definedName>
    <definedName name="tb848" localSheetId="0">'[1]January'!#REF!</definedName>
    <definedName name="tb848">'[1]January'!#REF!</definedName>
    <definedName name="tb860" localSheetId="0">'[1]January'!#REF!</definedName>
    <definedName name="tb860">'[1]January'!#REF!</definedName>
  </definedNames>
  <calcPr fullCalcOnLoad="1"/>
</workbook>
</file>

<file path=xl/sharedStrings.xml><?xml version="1.0" encoding="utf-8"?>
<sst xmlns="http://schemas.openxmlformats.org/spreadsheetml/2006/main" count="349" uniqueCount="285">
  <si>
    <t>Total Liabilities and Equity</t>
  </si>
  <si>
    <t>Government Equity, December 31</t>
  </si>
  <si>
    <t>Net Income from Operations</t>
  </si>
  <si>
    <t>Retained Earnings</t>
  </si>
  <si>
    <t>Prior Years</t>
  </si>
  <si>
    <t>Current Year</t>
  </si>
  <si>
    <t>Add (Deduct) Adjustments:</t>
  </si>
  <si>
    <t>Government Equity, January 1</t>
  </si>
  <si>
    <t>Equity</t>
  </si>
  <si>
    <t>Total Deferred Credits</t>
  </si>
  <si>
    <t>Deferred Credits</t>
  </si>
  <si>
    <t>Total Liabilities</t>
  </si>
  <si>
    <t>Total Non-Current Liabilities</t>
  </si>
  <si>
    <t>Loans Payable</t>
  </si>
  <si>
    <t>Non-Current Liabilities</t>
  </si>
  <si>
    <t>Total Current Liabilities</t>
  </si>
  <si>
    <t>Other Payables</t>
  </si>
  <si>
    <t>Performance, Bidders, Bail Bonds Payable</t>
  </si>
  <si>
    <t>Guaranty Deposits Payable</t>
  </si>
  <si>
    <t>Other Liability Accounts</t>
  </si>
  <si>
    <t>Due to Other GOCCs</t>
  </si>
  <si>
    <t>Due to National Government Agencies</t>
  </si>
  <si>
    <t>Payable Accounts</t>
  </si>
  <si>
    <t>Current Liabilities</t>
  </si>
  <si>
    <t>LIABILITIES &amp; EQUITY</t>
  </si>
  <si>
    <t>Total Assets</t>
  </si>
  <si>
    <t>Total Property, Plant &amp; Equipment</t>
  </si>
  <si>
    <t>CIP - Buildings and Other Structures</t>
  </si>
  <si>
    <t>CIP - Plant</t>
  </si>
  <si>
    <t>Construction in Progress (CIP)</t>
  </si>
  <si>
    <t>Other Property, Plant and Equipment</t>
  </si>
  <si>
    <t>Accumulated Depreciation - Other Machineries &amp; Equipment</t>
  </si>
  <si>
    <t>Accumulated Depreciation - Furnitures and Fixtures</t>
  </si>
  <si>
    <t>Furnitures and Fixtures</t>
  </si>
  <si>
    <t>Furnitures, Fixtures and Books</t>
  </si>
  <si>
    <t>Other Machineries &amp; Equipment</t>
  </si>
  <si>
    <t>Accumulated Depreciation - Motor Vehicles</t>
  </si>
  <si>
    <t>Land Transport Equipment</t>
  </si>
  <si>
    <t>Accumulated Depreciation - Office Equipment</t>
  </si>
  <si>
    <t>Office Equipment</t>
  </si>
  <si>
    <t>Equipment and Machinery</t>
  </si>
  <si>
    <t>Accumulated Depreciation - Building</t>
  </si>
  <si>
    <t>Buildings and Other Structures</t>
  </si>
  <si>
    <t>Accumulated Depreciation - Plant</t>
  </si>
  <si>
    <t>Plant - UPIS</t>
  </si>
  <si>
    <t>Plant, Buildings and Structures</t>
  </si>
  <si>
    <t>Total Current Assets</t>
  </si>
  <si>
    <t>Construction Materials Inventory</t>
  </si>
  <si>
    <t>Spare Parts Inventory</t>
  </si>
  <si>
    <t>Other Supplies Inventory</t>
  </si>
  <si>
    <t>Chemicals and Filtering Supplies Inventory</t>
  </si>
  <si>
    <t>Office Supplies Inventory</t>
  </si>
  <si>
    <t>Inventories</t>
  </si>
  <si>
    <t>Other Receivables</t>
  </si>
  <si>
    <t>Due from Officers and Employees</t>
  </si>
  <si>
    <t>Advances to Officers and Employees</t>
  </si>
  <si>
    <t>Allowance for Bad Debts</t>
  </si>
  <si>
    <t>Accounts Receivable</t>
  </si>
  <si>
    <t>Receivables</t>
  </si>
  <si>
    <t>Cash in Bank</t>
  </si>
  <si>
    <t>Petty Cash Fund</t>
  </si>
  <si>
    <t>Cash - Collecting Officers</t>
  </si>
  <si>
    <t>Cash on Hand</t>
  </si>
  <si>
    <t>Current Assets</t>
  </si>
  <si>
    <t>ASSETS</t>
  </si>
  <si>
    <t>Inc (Dec)</t>
  </si>
  <si>
    <t>Balance Sheet</t>
  </si>
  <si>
    <t>CARCAR WATER DISTRICT</t>
  </si>
  <si>
    <t>Income Statement</t>
  </si>
  <si>
    <t>Income</t>
  </si>
  <si>
    <t>Less: Rebates and Discounts</t>
  </si>
  <si>
    <t>612(DR)</t>
  </si>
  <si>
    <t>Income from Waterworks System - Net</t>
  </si>
  <si>
    <t>Add:</t>
  </si>
  <si>
    <t>Total Income</t>
  </si>
  <si>
    <t>Expenses</t>
  </si>
  <si>
    <t>Personal Services:</t>
  </si>
  <si>
    <t>820-1</t>
  </si>
  <si>
    <t>802-2</t>
  </si>
  <si>
    <t>824-1</t>
  </si>
  <si>
    <t>838-1</t>
  </si>
  <si>
    <t>Provident Fund Contributions</t>
  </si>
  <si>
    <t>822-1</t>
  </si>
  <si>
    <t>Terminal Leave Benefits</t>
  </si>
  <si>
    <t>827-1</t>
  </si>
  <si>
    <t>Consumer Account Expenses</t>
  </si>
  <si>
    <t>833-1</t>
  </si>
  <si>
    <t>830-1</t>
  </si>
  <si>
    <t>830-2</t>
  </si>
  <si>
    <t>840-1</t>
  </si>
  <si>
    <t>804-2</t>
  </si>
  <si>
    <t>835-1</t>
  </si>
  <si>
    <t>831-1</t>
  </si>
  <si>
    <t>839-1</t>
  </si>
  <si>
    <t>828-1</t>
  </si>
  <si>
    <t>825-1</t>
  </si>
  <si>
    <t>826-1</t>
  </si>
  <si>
    <t>744-4</t>
  </si>
  <si>
    <t>710-3</t>
  </si>
  <si>
    <t>747-4</t>
  </si>
  <si>
    <t>763-5</t>
  </si>
  <si>
    <t>843-1</t>
  </si>
  <si>
    <t>Freight and Handling</t>
  </si>
  <si>
    <t>Loss on Sale of Assets</t>
  </si>
  <si>
    <t>Total Maintenance &amp; Operating Expenses</t>
  </si>
  <si>
    <t>Total Expenses</t>
  </si>
  <si>
    <t>Net Income Before Interest and Financial Charges</t>
  </si>
  <si>
    <t>Bank Charges</t>
  </si>
  <si>
    <t>Other Financial Charges</t>
  </si>
  <si>
    <t>Net Income for the Period</t>
  </si>
  <si>
    <t>Certified correct:</t>
  </si>
  <si>
    <t>JOSEFA SN. MANUGAS</t>
  </si>
  <si>
    <t>Div Mgr C - Finance</t>
  </si>
  <si>
    <t>Approved by:</t>
  </si>
  <si>
    <t>ENGR. EDWARD L. REMO</t>
  </si>
  <si>
    <t>General Manager</t>
  </si>
  <si>
    <t>Republic of the Philippines</t>
  </si>
  <si>
    <t>San Vicente St., Carcar, Cebu</t>
  </si>
  <si>
    <t>CASH FLOW STATEMENT</t>
  </si>
  <si>
    <t>Cash Flows from Operating Activities</t>
  </si>
  <si>
    <t>Cash Inflows:</t>
  </si>
  <si>
    <t>Collection of Water Bills</t>
  </si>
  <si>
    <t>Collection of Penalty</t>
  </si>
  <si>
    <t>Collection of Other Water Revenues</t>
  </si>
  <si>
    <t>Receipt from Sales of Installation Materials</t>
  </si>
  <si>
    <t>Receipt of Installation Fees</t>
  </si>
  <si>
    <t>Refund of overpayment of expenses and Cash Advances</t>
  </si>
  <si>
    <t>Receipt of Performance/Bidders/Bail Bonds</t>
  </si>
  <si>
    <t>Total Cash Inflows</t>
  </si>
  <si>
    <t>Cash Outflows:</t>
  </si>
  <si>
    <t>Payment of Operating Expenses:</t>
  </si>
  <si>
    <t>Payroll of Employees</t>
  </si>
  <si>
    <t>Payment of Accounts Payable</t>
  </si>
  <si>
    <t>Remittances to Government Agencies</t>
  </si>
  <si>
    <t>Replenishment of Working Fund</t>
  </si>
  <si>
    <t>Other Operating Expenses</t>
  </si>
  <si>
    <t>Other Maintenance Expenses</t>
  </si>
  <si>
    <t>Payment of Light and Power</t>
  </si>
  <si>
    <t>Payment of Board of Directors' Fees</t>
  </si>
  <si>
    <t>Payment of Fuel, Gas &amp; Oil Consumption</t>
  </si>
  <si>
    <t>Purchase of Chemicals &amp; Filtering Materials</t>
  </si>
  <si>
    <t>Daily Compensation of Casual Employees</t>
  </si>
  <si>
    <t>Payment of Telephone Bills</t>
  </si>
  <si>
    <t>Professional Fees</t>
  </si>
  <si>
    <t>Loyalty Pay of Employees</t>
  </si>
  <si>
    <t>Employees Pension and Benefits</t>
  </si>
  <si>
    <t>Allowance of Reservoir Caretakers</t>
  </si>
  <si>
    <t>Other Payments not classified</t>
  </si>
  <si>
    <t>Refund of Installation Fee</t>
  </si>
  <si>
    <t>Refund of Expense Paid</t>
  </si>
  <si>
    <t>Payment of RATA</t>
  </si>
  <si>
    <t>Payment of Rep &amp; Trans Expenses</t>
  </si>
  <si>
    <t>Payment of BAC Honorarium</t>
  </si>
  <si>
    <t>Purchase of materials inventory</t>
  </si>
  <si>
    <t>Remittance of Loans</t>
  </si>
  <si>
    <t>Refund of Bidders' Bonds</t>
  </si>
  <si>
    <t>Taxes, Duties and Licenses</t>
  </si>
  <si>
    <t>Purchase of Office Supplies Inventory</t>
  </si>
  <si>
    <t>Total Cash Outflows</t>
  </si>
  <si>
    <t>Total Cash Provided (used) by Operating Activities</t>
  </si>
  <si>
    <t xml:space="preserve">Cash Flows from Investing Activities: </t>
  </si>
  <si>
    <t>Proceeds from Short-Term Investments</t>
  </si>
  <si>
    <t>Proceeds from sale of:</t>
  </si>
  <si>
    <t>Office Equipment, Furniture and Fixtures</t>
  </si>
  <si>
    <t>Transportation Equipment</t>
  </si>
  <si>
    <t>Interest on Bank Deposits</t>
  </si>
  <si>
    <t>Investments in Securities</t>
  </si>
  <si>
    <t>Purchase/construction of</t>
  </si>
  <si>
    <t>Buildings</t>
  </si>
  <si>
    <t>Office Equipment, Furnitures and Fixtures</t>
  </si>
  <si>
    <t>Total Cash Provided (Used) by Investing Activities</t>
  </si>
  <si>
    <t>Cash Flows from Financing Activities</t>
  </si>
  <si>
    <t>Proceeds from Borrowings (Loans Payable)</t>
  </si>
  <si>
    <t>Cash payment of int.on loans payable and other fin. charges</t>
  </si>
  <si>
    <t>Payments of domestic and foreign loans</t>
  </si>
  <si>
    <t>Total Cash Provided (used) by Financing Activities</t>
  </si>
  <si>
    <t>Cash Provided by Operating, Investing and Financing Activities</t>
  </si>
  <si>
    <t>Add: Cash and Cash Equivalents - Beginning</t>
  </si>
  <si>
    <t>Cash and Cash Equivalents, Ending</t>
  </si>
  <si>
    <t>Breakdown of Cash Balance:</t>
  </si>
  <si>
    <t>Cash in Bank, CA</t>
  </si>
  <si>
    <t>Cash in Bank, JSA w/LWUA</t>
  </si>
  <si>
    <t>Cash in Bank, Reserve for Expropriation</t>
  </si>
  <si>
    <t>TOTAL CASH BALANCE</t>
  </si>
  <si>
    <t>TOTAL</t>
  </si>
  <si>
    <t>Representation Expenses</t>
  </si>
  <si>
    <t>Carcar, Cebu</t>
  </si>
  <si>
    <t>STATEMENT OF CHANGES IN EQUITY</t>
  </si>
  <si>
    <t>Government</t>
  </si>
  <si>
    <t>Retained</t>
  </si>
  <si>
    <t>Earnings</t>
  </si>
  <si>
    <t>Total</t>
  </si>
  <si>
    <t>Prior Year's Adjustments</t>
  </si>
  <si>
    <t>Balances, December 31, 2010</t>
  </si>
  <si>
    <t>SUMMARY OF LOAN ACCOUNT WITH LWUA</t>
  </si>
  <si>
    <t>LOAN NO.</t>
  </si>
  <si>
    <t>LOAN AMOUNT</t>
  </si>
  <si>
    <t>Original Loan</t>
  </si>
  <si>
    <t>Loan 3-226</t>
  </si>
  <si>
    <t>(433-01)</t>
  </si>
  <si>
    <t>Loan 3-226 (Soft)</t>
  </si>
  <si>
    <t>(433-03)</t>
  </si>
  <si>
    <t>Loan 3-397</t>
  </si>
  <si>
    <t>(433-02)</t>
  </si>
  <si>
    <t>Loan 4-2039</t>
  </si>
  <si>
    <t>(433-04)</t>
  </si>
  <si>
    <t>Accounts Payable</t>
  </si>
  <si>
    <t>Generation, Transmission and Distribution Income (Water Sales)</t>
  </si>
  <si>
    <t>Interest Income</t>
  </si>
  <si>
    <t>Other Business and Service Income</t>
  </si>
  <si>
    <t>Fines and Penalties- Business and Service Income</t>
  </si>
  <si>
    <t>Rebates</t>
  </si>
  <si>
    <t>Salaries and Wages- Regular</t>
  </si>
  <si>
    <t>Personnel Economic Relief Allowance (PERA)</t>
  </si>
  <si>
    <t>Additional Compensation (ADCOM)</t>
  </si>
  <si>
    <t>Representation Allowance</t>
  </si>
  <si>
    <t>Transportation Allowance</t>
  </si>
  <si>
    <t>Clothing and Uniform Allowance</t>
  </si>
  <si>
    <t>Year-end Bonus</t>
  </si>
  <si>
    <t>Other Bonuses and Allowances</t>
  </si>
  <si>
    <t>Life and Retirement Insurance Contributions</t>
  </si>
  <si>
    <t>PAG-IBIG Contributions</t>
  </si>
  <si>
    <t xml:space="preserve">PHILHEALTH Contributions </t>
  </si>
  <si>
    <t>ECC Contributions</t>
  </si>
  <si>
    <t>Other Personnel Benefits</t>
  </si>
  <si>
    <t>Office Supplies Expense</t>
  </si>
  <si>
    <t>Fuel, Oil and Lubricants Expenses</t>
  </si>
  <si>
    <t>Travel Expenses</t>
  </si>
  <si>
    <t>Training and Scholarship Expenses</t>
  </si>
  <si>
    <t>Electricity</t>
  </si>
  <si>
    <t>Postage and Deliveries</t>
  </si>
  <si>
    <t>Telephone Expenses- Landline</t>
  </si>
  <si>
    <t>Advertising, Promotional and Marketing Expenses</t>
  </si>
  <si>
    <t>Insurance Premiums</t>
  </si>
  <si>
    <t>Indemnities and Other Claims</t>
  </si>
  <si>
    <t>Generation, Transmission and Distribution Expenses</t>
  </si>
  <si>
    <t>Extraordinary and Miscellaneous Expenses</t>
  </si>
  <si>
    <t>Membership Dues and Contribution to Organizations</t>
  </si>
  <si>
    <t>Repairs and Maintenance - Plant (UPIS)</t>
  </si>
  <si>
    <t>Repairs and Maintenance - Buildings and Other Structures</t>
  </si>
  <si>
    <t>Repairs and Maintenance - Office Equipment</t>
  </si>
  <si>
    <t>Repairs and Maintenance - Land Transport Equipment</t>
  </si>
  <si>
    <t>Repairs and Maintenance - Other Machinery and Equipment</t>
  </si>
  <si>
    <t>Repairs and Maintenance - Furniture and Fixtures</t>
  </si>
  <si>
    <t>Donations</t>
  </si>
  <si>
    <t>Legal Services</t>
  </si>
  <si>
    <t>Auditing Services</t>
  </si>
  <si>
    <t>Security Services</t>
  </si>
  <si>
    <t>Other Professional Services</t>
  </si>
  <si>
    <t>Doubtful Accounts Expenses</t>
  </si>
  <si>
    <t xml:space="preserve">Depreciation - Plant (UPIS) </t>
  </si>
  <si>
    <t>Depreciation - Buildings and Other Structures</t>
  </si>
  <si>
    <t>Depreciation - Office Equipment</t>
  </si>
  <si>
    <t>Depreciation - Land Transport Equipment</t>
  </si>
  <si>
    <t>Depreciation - Other Machinery and Equipment</t>
  </si>
  <si>
    <t>Depreciation - Furniture and Fixtures</t>
  </si>
  <si>
    <t>Loss of Assets</t>
  </si>
  <si>
    <t>Interest Expenses</t>
  </si>
  <si>
    <t>Cash in Bank - LCCA</t>
  </si>
  <si>
    <t>As of December 31, 2011</t>
  </si>
  <si>
    <t>(With comparative figures for CY 2010)</t>
  </si>
  <si>
    <t>Receivable - Sun Cellular Fixed Load Plan</t>
  </si>
  <si>
    <t>Public Infrastructures and Reforestations</t>
  </si>
  <si>
    <t>Reforestations</t>
  </si>
  <si>
    <t>For the Years Ended December 31, 2010 and 2011</t>
  </si>
  <si>
    <t>Balances, January 1, 2010</t>
  </si>
  <si>
    <t>Cash in Bank - DBP SSD</t>
  </si>
  <si>
    <t>Property, Plant &amp; Equipment</t>
  </si>
  <si>
    <t>Balances, December 31, 2011</t>
  </si>
  <si>
    <t>Donated Capital (OPIC)</t>
  </si>
  <si>
    <t>For the year ended December 31, 2011</t>
  </si>
  <si>
    <t>(With comparative figures for 2010)</t>
  </si>
  <si>
    <t>Deferred Charges</t>
  </si>
  <si>
    <t xml:space="preserve">Inter-Agency Payables </t>
  </si>
  <si>
    <t>Bal, 12/31/11</t>
  </si>
  <si>
    <t>Cash in Bank - DBP SSD (Note 1)</t>
  </si>
  <si>
    <t>Cash in Bank - Res for Expropriation (Note 1)</t>
  </si>
  <si>
    <t>Cash in Bank - JSA with LWUA (Note 1)</t>
  </si>
  <si>
    <t>Prepayments (Note 2)</t>
  </si>
  <si>
    <t>Land and Other Improvements (Note 3)</t>
  </si>
  <si>
    <t>Customers' Deposit (Note 4 )</t>
  </si>
  <si>
    <t>Other Deferred  Credits (Note  5)</t>
  </si>
  <si>
    <t>Donated Capital (OPIC)(Note 3)</t>
  </si>
  <si>
    <r>
      <t>Maintenance &amp; Other Operating Expenses</t>
    </r>
    <r>
      <rPr>
        <sz val="11"/>
        <rFont val="Arial"/>
        <family val="2"/>
      </rPr>
      <t>:</t>
    </r>
  </si>
  <si>
    <t>Honoraria (Directors' Fees and Renumerations, etc.)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</si>
</sst>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mm/dd/yy;@"/>
    <numFmt numFmtId="166" formatCode="mmm\ yyyy"/>
  </numFmts>
  <fonts count="53">
    <font>
      <sz val="10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u val="single"/>
      <sz val="10"/>
      <color indexed="20"/>
      <name val="Arial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u val="single"/>
      <sz val="10"/>
      <color theme="11"/>
      <name val="Arial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4" applyFont="1" applyAlignment="1">
      <alignment/>
    </xf>
    <xf numFmtId="43" fontId="2" fillId="0" borderId="0" xfId="0" applyNumberFormat="1" applyFont="1" applyAlignment="1">
      <alignment/>
    </xf>
    <xf numFmtId="43" fontId="2" fillId="0" borderId="10" xfId="46" applyFont="1" applyBorder="1" applyAlignment="1">
      <alignment/>
    </xf>
    <xf numFmtId="0" fontId="3" fillId="0" borderId="0" xfId="0" applyFont="1" applyAlignment="1">
      <alignment/>
    </xf>
    <xf numFmtId="43" fontId="2" fillId="0" borderId="0" xfId="46" applyFont="1" applyAlignment="1">
      <alignment/>
    </xf>
    <xf numFmtId="43" fontId="2" fillId="0" borderId="11" xfId="0" applyNumberFormat="1" applyFont="1" applyBorder="1" applyAlignment="1">
      <alignment/>
    </xf>
    <xf numFmtId="43" fontId="2" fillId="0" borderId="11" xfId="44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12" xfId="44" applyFont="1" applyBorder="1" applyAlignment="1">
      <alignment/>
    </xf>
    <xf numFmtId="43" fontId="2" fillId="0" borderId="11" xfId="46" applyFont="1" applyBorder="1" applyAlignment="1">
      <alignment/>
    </xf>
    <xf numFmtId="164" fontId="2" fillId="0" borderId="0" xfId="42" applyFont="1" applyAlignment="1">
      <alignment/>
    </xf>
    <xf numFmtId="43" fontId="2" fillId="0" borderId="10" xfId="44" applyFont="1" applyBorder="1" applyAlignment="1">
      <alignment/>
    </xf>
    <xf numFmtId="43" fontId="2" fillId="0" borderId="0" xfId="46" applyFont="1" applyBorder="1" applyAlignment="1">
      <alignment/>
    </xf>
    <xf numFmtId="0" fontId="2" fillId="0" borderId="0" xfId="0" applyFont="1" applyAlignment="1">
      <alignment horizontal="left" wrapText="1"/>
    </xf>
    <xf numFmtId="43" fontId="2" fillId="0" borderId="0" xfId="44" applyFont="1" applyAlignment="1">
      <alignment horizontal="left" wrapText="1"/>
    </xf>
    <xf numFmtId="0" fontId="2" fillId="0" borderId="0" xfId="46" applyNumberFormat="1" applyFont="1" applyAlignment="1">
      <alignment horizontal="left"/>
    </xf>
    <xf numFmtId="0" fontId="2" fillId="0" borderId="0" xfId="0" applyFont="1" applyAlignment="1">
      <alignment wrapText="1"/>
    </xf>
    <xf numFmtId="43" fontId="2" fillId="0" borderId="0" xfId="44" applyFont="1" applyAlignment="1">
      <alignment wrapText="1"/>
    </xf>
    <xf numFmtId="0" fontId="2" fillId="0" borderId="0" xfId="46" applyNumberFormat="1" applyFont="1" applyAlignment="1">
      <alignment horizontal="center"/>
    </xf>
    <xf numFmtId="43" fontId="2" fillId="0" borderId="0" xfId="44" applyFont="1" applyAlignment="1">
      <alignment horizontal="center"/>
    </xf>
    <xf numFmtId="43" fontId="2" fillId="0" borderId="0" xfId="0" applyNumberFormat="1" applyFont="1" applyBorder="1" applyAlignment="1">
      <alignment/>
    </xf>
    <xf numFmtId="0" fontId="5" fillId="0" borderId="0" xfId="70" applyFont="1" applyAlignment="1">
      <alignment horizontal="center"/>
      <protection/>
    </xf>
    <xf numFmtId="0" fontId="6" fillId="0" borderId="0" xfId="7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7" fillId="0" borderId="11" xfId="44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12" xfId="44" applyBorder="1" applyAlignment="1">
      <alignment/>
    </xf>
    <xf numFmtId="43" fontId="7" fillId="0" borderId="12" xfId="44" applyFont="1" applyBorder="1" applyAlignment="1">
      <alignment/>
    </xf>
    <xf numFmtId="0" fontId="0" fillId="0" borderId="0" xfId="0" applyBorder="1" applyAlignment="1">
      <alignment/>
    </xf>
    <xf numFmtId="43" fontId="0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3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43" fontId="2" fillId="0" borderId="17" xfId="44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6" xfId="44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0" fontId="5" fillId="0" borderId="0" xfId="70" applyFont="1">
      <alignment/>
      <protection/>
    </xf>
    <xf numFmtId="0" fontId="5" fillId="0" borderId="0" xfId="70" applyFont="1" applyFill="1" applyBorder="1" applyAlignment="1">
      <alignment horizontal="center"/>
      <protection/>
    </xf>
    <xf numFmtId="164" fontId="5" fillId="0" borderId="0" xfId="47" applyFont="1" applyFill="1" applyBorder="1" applyAlignment="1" applyProtection="1">
      <alignment/>
      <protection/>
    </xf>
    <xf numFmtId="0" fontId="5" fillId="0" borderId="0" xfId="48" applyNumberFormat="1" applyFont="1" applyFill="1" applyBorder="1" applyAlignment="1">
      <alignment horizontal="center"/>
    </xf>
    <xf numFmtId="0" fontId="5" fillId="33" borderId="0" xfId="70" applyFont="1" applyFill="1" applyBorder="1" applyAlignment="1">
      <alignment horizontal="left"/>
      <protection/>
    </xf>
    <xf numFmtId="0" fontId="5" fillId="0" borderId="0" xfId="70" applyFont="1" applyBorder="1">
      <alignment/>
      <protection/>
    </xf>
    <xf numFmtId="164" fontId="5" fillId="0" borderId="0" xfId="70" applyNumberFormat="1" applyFont="1" applyFill="1">
      <alignment/>
      <protection/>
    </xf>
    <xf numFmtId="43" fontId="5" fillId="0" borderId="0" xfId="70" applyNumberFormat="1" applyFont="1">
      <alignment/>
      <protection/>
    </xf>
    <xf numFmtId="10" fontId="5" fillId="0" borderId="0" xfId="80" applyNumberFormat="1" applyFont="1" applyAlignment="1">
      <alignment/>
    </xf>
    <xf numFmtId="164" fontId="5" fillId="0" borderId="19" xfId="70" applyNumberFormat="1" applyFont="1" applyFill="1" applyBorder="1">
      <alignment/>
      <protection/>
    </xf>
    <xf numFmtId="164" fontId="5" fillId="0" borderId="0" xfId="70" applyNumberFormat="1" applyFont="1" applyAlignment="1">
      <alignment horizontal="center"/>
      <protection/>
    </xf>
    <xf numFmtId="164" fontId="5" fillId="0" borderId="0" xfId="70" applyNumberFormat="1" applyFont="1" applyFill="1" applyBorder="1">
      <alignment/>
      <protection/>
    </xf>
    <xf numFmtId="0" fontId="14" fillId="0" borderId="0" xfId="70" applyFont="1" applyBorder="1">
      <alignment/>
      <protection/>
    </xf>
    <xf numFmtId="0" fontId="15" fillId="0" borderId="0" xfId="70" applyFont="1">
      <alignment/>
      <protection/>
    </xf>
    <xf numFmtId="0" fontId="13" fillId="0" borderId="0" xfId="70" applyFont="1" applyBorder="1">
      <alignment/>
      <protection/>
    </xf>
    <xf numFmtId="0" fontId="6" fillId="0" borderId="0" xfId="70" applyFont="1" applyBorder="1">
      <alignment/>
      <protection/>
    </xf>
    <xf numFmtId="164" fontId="5" fillId="0" borderId="0" xfId="70" applyNumberFormat="1" applyFont="1">
      <alignment/>
      <protection/>
    </xf>
    <xf numFmtId="43" fontId="5" fillId="0" borderId="0" xfId="48" applyFont="1" applyAlignment="1">
      <alignment/>
    </xf>
    <xf numFmtId="49" fontId="14" fillId="0" borderId="0" xfId="70" applyNumberFormat="1" applyFont="1" applyBorder="1">
      <alignment/>
      <protection/>
    </xf>
    <xf numFmtId="49" fontId="12" fillId="0" borderId="0" xfId="70" applyNumberFormat="1" applyFont="1" applyAlignment="1">
      <alignment horizontal="center"/>
      <protection/>
    </xf>
    <xf numFmtId="164" fontId="5" fillId="0" borderId="12" xfId="70" applyNumberFormat="1" applyFont="1" applyFill="1" applyBorder="1">
      <alignment/>
      <protection/>
    </xf>
    <xf numFmtId="164" fontId="5" fillId="0" borderId="0" xfId="70" applyNumberFormat="1" applyFont="1" applyAlignment="1" quotePrefix="1">
      <alignment horizontal="center"/>
      <protection/>
    </xf>
    <xf numFmtId="43" fontId="5" fillId="0" borderId="12" xfId="48" applyFont="1" applyBorder="1" applyAlignment="1">
      <alignment/>
    </xf>
    <xf numFmtId="164" fontId="5" fillId="0" borderId="11" xfId="70" applyNumberFormat="1" applyFont="1" applyFill="1" applyBorder="1">
      <alignment/>
      <protection/>
    </xf>
    <xf numFmtId="49" fontId="5" fillId="0" borderId="0" xfId="70" applyNumberFormat="1" applyFont="1" applyBorder="1">
      <alignment/>
      <protection/>
    </xf>
    <xf numFmtId="49" fontId="5" fillId="0" borderId="0" xfId="70" applyNumberFormat="1" applyFont="1">
      <alignment/>
      <protection/>
    </xf>
    <xf numFmtId="0" fontId="5" fillId="0" borderId="0" xfId="70" applyFont="1" applyAlignment="1" quotePrefix="1">
      <alignment horizontal="center"/>
      <protection/>
    </xf>
    <xf numFmtId="0" fontId="5" fillId="0" borderId="0" xfId="70" applyFont="1" applyBorder="1" applyAlignment="1">
      <alignment horizontal="center"/>
      <protection/>
    </xf>
    <xf numFmtId="43" fontId="5" fillId="0" borderId="0" xfId="48" applyFont="1" applyBorder="1" applyAlignment="1">
      <alignment/>
    </xf>
    <xf numFmtId="164" fontId="5" fillId="0" borderId="0" xfId="70" applyNumberFormat="1" applyFont="1" applyBorder="1" applyAlignment="1" quotePrefix="1">
      <alignment horizontal="center"/>
      <protection/>
    </xf>
    <xf numFmtId="43" fontId="5" fillId="0" borderId="11" xfId="70" applyNumberFormat="1" applyFont="1" applyFill="1" applyBorder="1">
      <alignment/>
      <protection/>
    </xf>
    <xf numFmtId="43" fontId="5" fillId="0" borderId="0" xfId="70" applyNumberFormat="1" applyFont="1" applyFill="1">
      <alignment/>
      <protection/>
    </xf>
    <xf numFmtId="43" fontId="5" fillId="0" borderId="0" xfId="48" applyFont="1" applyFill="1" applyBorder="1" applyAlignment="1">
      <alignment/>
    </xf>
    <xf numFmtId="43" fontId="5" fillId="0" borderId="0" xfId="48" applyFont="1" applyFill="1" applyAlignment="1">
      <alignment/>
    </xf>
    <xf numFmtId="43" fontId="5" fillId="0" borderId="12" xfId="48" applyFont="1" applyFill="1" applyBorder="1" applyAlignment="1">
      <alignment/>
    </xf>
    <xf numFmtId="43" fontId="5" fillId="0" borderId="13" xfId="70" applyNumberFormat="1" applyFont="1" applyFill="1" applyBorder="1">
      <alignment/>
      <protection/>
    </xf>
    <xf numFmtId="0" fontId="5" fillId="0" borderId="0" xfId="70" applyFont="1" applyFill="1">
      <alignment/>
      <protection/>
    </xf>
    <xf numFmtId="0" fontId="6" fillId="0" borderId="0" xfId="70" applyFont="1">
      <alignment/>
      <protection/>
    </xf>
    <xf numFmtId="43" fontId="5" fillId="0" borderId="0" xfId="48" applyFont="1" applyFill="1" applyBorder="1" applyAlignment="1" applyProtection="1">
      <alignment/>
      <protection/>
    </xf>
    <xf numFmtId="164" fontId="5" fillId="0" borderId="0" xfId="47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70" applyFont="1" applyBorder="1" applyAlignment="1">
      <alignment horizontal="center"/>
      <protection/>
    </xf>
    <xf numFmtId="0" fontId="5" fillId="0" borderId="0" xfId="70" applyFont="1" applyFill="1" applyBorder="1" applyAlignment="1">
      <alignment horizontal="center"/>
      <protection/>
    </xf>
    <xf numFmtId="0" fontId="5" fillId="0" borderId="0" xfId="70" applyFont="1" applyAlignment="1">
      <alignment horizontal="center"/>
      <protection/>
    </xf>
    <xf numFmtId="49" fontId="6" fillId="0" borderId="0" xfId="70" applyNumberFormat="1" applyFont="1" applyBorder="1" applyAlignment="1">
      <alignment horizontal="center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ille\local%20(d)\sheille\finance%20docs\CWD%202008\Reports\TrialBa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08\COA\Balance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eille\LOCAL%20(D)\sheille\finance%20docs\CWD%202009\5CPS_NGAS%20Modified%20Charts%20of%20Accounts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Documents\REPORTS\accounting%20reports\FinancialReports\CY%202009\TrialBalanc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gBal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b4 adj"/>
      <sheetName val="Septeb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Dec_2008(NGAS Comp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BU-beg"/>
      <sheetName val="print"/>
      <sheetName val="conversion2009"/>
      <sheetName val="budget balances"/>
      <sheetName val="Chart2009"/>
      <sheetName val="GL-SL 2009"/>
      <sheetName val="GL-SL Accts. "/>
      <sheetName val="GL Accts."/>
      <sheetName val="SL Accts."/>
      <sheetName val="PGCA"/>
      <sheetName val="BS"/>
      <sheetName val="BS(2)"/>
      <sheetName val="CF"/>
      <sheetName val="IS"/>
      <sheetName val="Prod. Exp."/>
      <sheetName val="Const.Maint.Exp."/>
      <sheetName val="Comml.Exp."/>
      <sheetName val="Admin. Exp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_09"/>
      <sheetName val="FEB_09"/>
      <sheetName val="MAR_09"/>
      <sheetName val="APR_09"/>
      <sheetName val="MAY_09"/>
      <sheetName val="JUNE_09"/>
      <sheetName val="JULY_09"/>
      <sheetName val="AUG_09"/>
      <sheetName val="Sept_09"/>
      <sheetName val="Oct_09"/>
      <sheetName val="Nov_09"/>
      <sheetName val="Dec_09"/>
    </sheetNames>
    <sheetDataSet>
      <sheetData sheetId="0">
        <row r="66">
          <cell r="C66">
            <v>105315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.8515625" style="1" customWidth="1"/>
    <col min="2" max="3" width="3.28125" style="1" customWidth="1"/>
    <col min="4" max="4" width="43.421875" style="1" customWidth="1"/>
    <col min="5" max="5" width="16.28125" style="1" bestFit="1" customWidth="1"/>
    <col min="6" max="6" width="0.71875" style="1" customWidth="1"/>
    <col min="7" max="8" width="16.28125" style="1" bestFit="1" customWidth="1"/>
    <col min="9" max="10" width="15.7109375" style="1" bestFit="1" customWidth="1"/>
    <col min="11" max="16384" width="9.140625" style="1" customWidth="1"/>
  </cols>
  <sheetData>
    <row r="1" spans="1:8" ht="18.75">
      <c r="A1" s="103" t="s">
        <v>67</v>
      </c>
      <c r="B1" s="103"/>
      <c r="C1" s="103"/>
      <c r="D1" s="103"/>
      <c r="E1" s="103"/>
      <c r="F1" s="103"/>
      <c r="G1" s="103"/>
      <c r="H1" s="103"/>
    </row>
    <row r="2" spans="1:8" ht="18.75">
      <c r="A2" s="103" t="s">
        <v>66</v>
      </c>
      <c r="B2" s="103"/>
      <c r="C2" s="103"/>
      <c r="D2" s="103"/>
      <c r="E2" s="103"/>
      <c r="F2" s="103"/>
      <c r="G2" s="103"/>
      <c r="H2" s="103"/>
    </row>
    <row r="3" spans="1:8" ht="15.75">
      <c r="A3" s="102" t="s">
        <v>259</v>
      </c>
      <c r="B3" s="102"/>
      <c r="C3" s="102"/>
      <c r="D3" s="102"/>
      <c r="E3" s="102"/>
      <c r="F3" s="102"/>
      <c r="G3" s="102"/>
      <c r="H3" s="102"/>
    </row>
    <row r="4" spans="1:8" ht="15.75">
      <c r="A4" s="102" t="s">
        <v>260</v>
      </c>
      <c r="B4" s="102"/>
      <c r="C4" s="102"/>
      <c r="D4" s="102"/>
      <c r="E4" s="102"/>
      <c r="F4" s="102"/>
      <c r="G4" s="102"/>
      <c r="H4" s="102"/>
    </row>
    <row r="5" spans="1:7" ht="15.75">
      <c r="A5" s="102"/>
      <c r="B5" s="102"/>
      <c r="C5" s="102"/>
      <c r="D5" s="102"/>
      <c r="E5" s="102"/>
      <c r="F5" s="102"/>
      <c r="G5" s="102"/>
    </row>
    <row r="6" spans="1:8" ht="15.75">
      <c r="A6" s="9"/>
      <c r="B6" s="9"/>
      <c r="C6" s="9"/>
      <c r="D6" s="9"/>
      <c r="E6" s="9">
        <v>2011</v>
      </c>
      <c r="F6" s="9"/>
      <c r="G6" s="9">
        <v>2010</v>
      </c>
      <c r="H6" s="9" t="s">
        <v>65</v>
      </c>
    </row>
    <row r="7" spans="1:7" ht="15.75">
      <c r="A7" s="102" t="s">
        <v>64</v>
      </c>
      <c r="B7" s="102"/>
      <c r="C7" s="102"/>
      <c r="D7" s="102"/>
      <c r="E7" s="9"/>
      <c r="F7" s="9"/>
      <c r="G7" s="9"/>
    </row>
    <row r="8" ht="15.75">
      <c r="A8" s="5" t="s">
        <v>63</v>
      </c>
    </row>
    <row r="9" ht="15.75">
      <c r="B9" s="1" t="s">
        <v>62</v>
      </c>
    </row>
    <row r="10" spans="4:8" ht="15.75">
      <c r="D10" s="1" t="s">
        <v>61</v>
      </c>
      <c r="E10" s="2">
        <v>77966.8800000003</v>
      </c>
      <c r="G10" s="2">
        <v>43795.31</v>
      </c>
      <c r="H10" s="3">
        <f>+E10-G10</f>
        <v>34171.5700000003</v>
      </c>
    </row>
    <row r="11" spans="4:8" ht="15.75">
      <c r="D11" s="1" t="s">
        <v>60</v>
      </c>
      <c r="E11" s="2"/>
      <c r="G11" s="2">
        <v>1163.99</v>
      </c>
      <c r="H11" s="3">
        <f>+E11-G11</f>
        <v>-1163.99</v>
      </c>
    </row>
    <row r="12" spans="2:7" ht="15.75">
      <c r="B12" s="1" t="s">
        <v>59</v>
      </c>
      <c r="E12" s="2"/>
      <c r="G12" s="2"/>
    </row>
    <row r="13" spans="4:8" ht="15.75">
      <c r="D13" s="1" t="s">
        <v>258</v>
      </c>
      <c r="E13" s="2">
        <v>885386.09</v>
      </c>
      <c r="G13" s="2">
        <v>-26926.59</v>
      </c>
      <c r="H13" s="3">
        <f>+E13-G13</f>
        <v>912312.6799999999</v>
      </c>
    </row>
    <row r="14" spans="4:8" ht="15.75">
      <c r="D14" s="1" t="s">
        <v>275</v>
      </c>
      <c r="E14" s="2">
        <v>2377418.92</v>
      </c>
      <c r="G14" s="2">
        <v>8969937.91</v>
      </c>
      <c r="H14" s="3">
        <f>+E14-G14</f>
        <v>-6592518.99</v>
      </c>
    </row>
    <row r="15" spans="4:8" ht="15.75">
      <c r="D15" s="1" t="s">
        <v>276</v>
      </c>
      <c r="E15" s="2">
        <v>268294.17</v>
      </c>
      <c r="G15" s="2">
        <v>266767.51</v>
      </c>
      <c r="H15" s="3">
        <f>+E15-G15</f>
        <v>1526.6599999999744</v>
      </c>
    </row>
    <row r="16" spans="4:8" ht="15.75">
      <c r="D16" s="1" t="s">
        <v>277</v>
      </c>
      <c r="E16" s="2">
        <v>2922203.58</v>
      </c>
      <c r="G16" s="2">
        <v>2861101.42</v>
      </c>
      <c r="H16" s="3">
        <f>+E16-G16</f>
        <v>61102.16000000015</v>
      </c>
    </row>
    <row r="17" spans="2:7" ht="15.75">
      <c r="B17" s="1" t="s">
        <v>58</v>
      </c>
      <c r="E17" s="2"/>
      <c r="G17" s="2"/>
    </row>
    <row r="18" spans="4:8" ht="15.75">
      <c r="D18" s="1" t="s">
        <v>57</v>
      </c>
      <c r="E18" s="2">
        <v>4215158.900000003</v>
      </c>
      <c r="G18" s="2">
        <v>3998317.61</v>
      </c>
      <c r="H18" s="3">
        <f>+E18-G18</f>
        <v>216841.2900000033</v>
      </c>
    </row>
    <row r="19" spans="1:8" ht="15.75">
      <c r="A19" s="5"/>
      <c r="D19" s="1" t="s">
        <v>56</v>
      </c>
      <c r="E19" s="2">
        <v>-1558449.13</v>
      </c>
      <c r="G19" s="2">
        <v>-1558449.13</v>
      </c>
      <c r="H19" s="3">
        <f>+E19-G19</f>
        <v>0</v>
      </c>
    </row>
    <row r="20" spans="1:8" ht="15.75">
      <c r="A20" s="5"/>
      <c r="D20" s="1" t="s">
        <v>55</v>
      </c>
      <c r="E20" s="2">
        <v>149790.3</v>
      </c>
      <c r="G20" s="2">
        <v>36938.44</v>
      </c>
      <c r="H20" s="3">
        <f>+E20-G20</f>
        <v>112851.85999999999</v>
      </c>
    </row>
    <row r="21" spans="1:8" ht="15.75">
      <c r="A21" s="5"/>
      <c r="D21" s="1" t="s">
        <v>54</v>
      </c>
      <c r="E21" s="2">
        <v>66532.19</v>
      </c>
      <c r="G21" s="2">
        <v>95474.74</v>
      </c>
      <c r="H21" s="3">
        <f>+E21-G21</f>
        <v>-28942.550000000003</v>
      </c>
    </row>
    <row r="22" spans="1:8" ht="15.75">
      <c r="A22" s="5"/>
      <c r="D22" s="1" t="s">
        <v>261</v>
      </c>
      <c r="E22" s="2">
        <v>450</v>
      </c>
      <c r="G22" s="2"/>
      <c r="H22" s="3"/>
    </row>
    <row r="23" spans="1:8" ht="15.75">
      <c r="A23" s="5"/>
      <c r="D23" s="1" t="s">
        <v>53</v>
      </c>
      <c r="E23" s="2">
        <v>158414.43</v>
      </c>
      <c r="G23" s="2">
        <v>192852.88</v>
      </c>
      <c r="H23" s="3">
        <f>+E23-G23</f>
        <v>-34438.45000000001</v>
      </c>
    </row>
    <row r="24" spans="1:7" ht="15.75">
      <c r="A24" s="5"/>
      <c r="B24" s="1" t="s">
        <v>52</v>
      </c>
      <c r="E24" s="2"/>
      <c r="G24" s="2"/>
    </row>
    <row r="25" spans="1:8" ht="15.75">
      <c r="A25" s="5"/>
      <c r="D25" s="1" t="s">
        <v>51</v>
      </c>
      <c r="E25" s="2">
        <v>364160.44</v>
      </c>
      <c r="G25" s="2">
        <v>531378.22</v>
      </c>
      <c r="H25" s="3">
        <f aca="true" t="shared" si="0" ref="H25:H31">+E25-G25</f>
        <v>-167217.77999999997</v>
      </c>
    </row>
    <row r="26" spans="1:8" ht="15.75">
      <c r="A26" s="5"/>
      <c r="D26" s="1" t="s">
        <v>50</v>
      </c>
      <c r="E26" s="2">
        <v>-98.79</v>
      </c>
      <c r="G26" s="2">
        <v>-98.79</v>
      </c>
      <c r="H26" s="3">
        <f t="shared" si="0"/>
        <v>0</v>
      </c>
    </row>
    <row r="27" spans="1:8" ht="15.75">
      <c r="A27" s="5"/>
      <c r="D27" s="1" t="s">
        <v>49</v>
      </c>
      <c r="E27" s="2">
        <v>2971846.52</v>
      </c>
      <c r="G27" s="2">
        <v>2135598.43</v>
      </c>
      <c r="H27" s="3">
        <f t="shared" si="0"/>
        <v>836248.0899999999</v>
      </c>
    </row>
    <row r="28" spans="1:8" ht="15.75">
      <c r="A28" s="5"/>
      <c r="D28" s="1" t="s">
        <v>48</v>
      </c>
      <c r="E28" s="2">
        <v>38079.23</v>
      </c>
      <c r="G28" s="2">
        <v>44026.34</v>
      </c>
      <c r="H28" s="3">
        <f t="shared" si="0"/>
        <v>-5947.109999999993</v>
      </c>
    </row>
    <row r="29" spans="1:8" ht="15.75">
      <c r="A29" s="5"/>
      <c r="D29" s="1" t="s">
        <v>47</v>
      </c>
      <c r="E29" s="2">
        <v>-182304.33</v>
      </c>
      <c r="G29" s="2">
        <v>-182304.33</v>
      </c>
      <c r="H29" s="3">
        <f t="shared" si="0"/>
        <v>0</v>
      </c>
    </row>
    <row r="30" spans="1:8" ht="15.75">
      <c r="A30" s="5"/>
      <c r="B30" s="1" t="s">
        <v>272</v>
      </c>
      <c r="E30" s="2"/>
      <c r="G30" s="2">
        <v>-23641.28</v>
      </c>
      <c r="H30" s="3">
        <f t="shared" si="0"/>
        <v>23641.28</v>
      </c>
    </row>
    <row r="31" spans="1:8" ht="15.75">
      <c r="A31" s="5"/>
      <c r="B31" s="1" t="s">
        <v>278</v>
      </c>
      <c r="E31" s="11">
        <v>64000</v>
      </c>
      <c r="G31" s="11">
        <v>64000</v>
      </c>
      <c r="H31" s="23">
        <f t="shared" si="0"/>
        <v>0</v>
      </c>
    </row>
    <row r="32" spans="1:9" ht="15.75">
      <c r="A32" s="5"/>
      <c r="B32" s="1" t="s">
        <v>46</v>
      </c>
      <c r="E32" s="12">
        <f>SUM(E10:E31)</f>
        <v>12818849.400000004</v>
      </c>
      <c r="G32" s="12">
        <f>SUM(G10:G31)</f>
        <v>17449932.680000003</v>
      </c>
      <c r="H32" s="3">
        <f>SUM(H10:H31)</f>
        <v>-4631533.2799999975</v>
      </c>
      <c r="I32" s="3"/>
    </row>
    <row r="33" spans="1:5" ht="15.75">
      <c r="A33" s="5"/>
      <c r="E33" s="2"/>
    </row>
    <row r="34" spans="1:8" ht="15.75">
      <c r="A34" s="5" t="s">
        <v>267</v>
      </c>
      <c r="E34" s="2"/>
      <c r="H34" s="3"/>
    </row>
    <row r="35" spans="1:8" ht="15.75">
      <c r="A35" s="5"/>
      <c r="B35" s="18" t="s">
        <v>279</v>
      </c>
      <c r="C35" s="18"/>
      <c r="D35" s="21"/>
      <c r="E35" s="22">
        <v>2748468.02</v>
      </c>
      <c r="F35" s="21"/>
      <c r="G35" s="22">
        <v>2718556.02</v>
      </c>
      <c r="H35" s="3">
        <f>+E35-G35</f>
        <v>29912</v>
      </c>
    </row>
    <row r="36" spans="1:8" ht="15.75">
      <c r="A36" s="5"/>
      <c r="B36" s="18" t="s">
        <v>45</v>
      </c>
      <c r="C36" s="18"/>
      <c r="E36" s="2"/>
      <c r="G36" s="2"/>
      <c r="H36" s="3"/>
    </row>
    <row r="37" spans="1:8" ht="15.75">
      <c r="A37" s="5"/>
      <c r="B37" s="18"/>
      <c r="C37" s="18" t="s">
        <v>44</v>
      </c>
      <c r="E37" s="2">
        <v>88945493.58</v>
      </c>
      <c r="G37" s="2">
        <v>79136978.05</v>
      </c>
      <c r="H37" s="3">
        <f>+E37-G37</f>
        <v>9808515.530000001</v>
      </c>
    </row>
    <row r="38" spans="1:8" ht="15.75">
      <c r="A38" s="5"/>
      <c r="B38" s="18"/>
      <c r="C38" s="18"/>
      <c r="D38" s="1" t="s">
        <v>43</v>
      </c>
      <c r="E38" s="2">
        <v>-43355787.83</v>
      </c>
      <c r="G38" s="2">
        <v>-41825657.77</v>
      </c>
      <c r="H38" s="3">
        <f>+E38-G38</f>
        <v>-1530130.059999995</v>
      </c>
    </row>
    <row r="39" spans="1:8" ht="15.75">
      <c r="A39" s="5"/>
      <c r="B39" s="18"/>
      <c r="C39" s="18" t="s">
        <v>42</v>
      </c>
      <c r="E39" s="2">
        <v>8686041.93</v>
      </c>
      <c r="G39" s="2">
        <v>7952702.74</v>
      </c>
      <c r="H39" s="3">
        <f>+E39-G39</f>
        <v>733339.1899999995</v>
      </c>
    </row>
    <row r="40" spans="1:8" ht="15.75">
      <c r="A40" s="5"/>
      <c r="B40" s="18"/>
      <c r="C40" s="18"/>
      <c r="D40" s="1" t="s">
        <v>41</v>
      </c>
      <c r="E40" s="2">
        <v>-1776868.69</v>
      </c>
      <c r="G40" s="2">
        <v>-1506038.12</v>
      </c>
      <c r="H40" s="3">
        <f>+E40-G40</f>
        <v>-270830.56999999983</v>
      </c>
    </row>
    <row r="41" spans="1:8" ht="15.75">
      <c r="A41" s="5"/>
      <c r="B41" s="18" t="s">
        <v>40</v>
      </c>
      <c r="C41" s="18"/>
      <c r="E41" s="2"/>
      <c r="G41" s="2"/>
      <c r="H41" s="3"/>
    </row>
    <row r="42" spans="1:8" ht="15.75">
      <c r="A42" s="5"/>
      <c r="C42" s="18" t="s">
        <v>39</v>
      </c>
      <c r="E42" s="2">
        <v>3241147.2</v>
      </c>
      <c r="G42" s="2">
        <v>2682139.2</v>
      </c>
      <c r="H42" s="3">
        <f aca="true" t="shared" si="1" ref="H42:H48">+E42-G42</f>
        <v>559008</v>
      </c>
    </row>
    <row r="43" spans="1:8" ht="15.75">
      <c r="A43" s="5"/>
      <c r="B43" s="18"/>
      <c r="C43" s="18"/>
      <c r="D43" s="1" t="s">
        <v>38</v>
      </c>
      <c r="E43" s="2">
        <v>-1671299.01</v>
      </c>
      <c r="G43" s="2">
        <v>-1509146.36</v>
      </c>
      <c r="H43" s="3">
        <f t="shared" si="1"/>
        <v>-162152.6499999999</v>
      </c>
    </row>
    <row r="44" spans="1:8" ht="15.75">
      <c r="A44" s="5"/>
      <c r="C44" s="18" t="s">
        <v>37</v>
      </c>
      <c r="E44" s="2">
        <v>2927085.24</v>
      </c>
      <c r="G44" s="2">
        <v>2927085.24</v>
      </c>
      <c r="H44" s="3">
        <f t="shared" si="1"/>
        <v>0</v>
      </c>
    </row>
    <row r="45" spans="1:8" ht="15.75">
      <c r="A45" s="5"/>
      <c r="B45" s="18"/>
      <c r="C45" s="18"/>
      <c r="D45" s="1" t="s">
        <v>36</v>
      </c>
      <c r="E45" s="2">
        <v>-1238906.16</v>
      </c>
      <c r="G45" s="2">
        <v>-992604</v>
      </c>
      <c r="H45" s="3">
        <f t="shared" si="1"/>
        <v>-246302.15999999992</v>
      </c>
    </row>
    <row r="46" spans="1:8" ht="15.75">
      <c r="A46" s="5"/>
      <c r="B46" s="18"/>
      <c r="C46" s="18" t="s">
        <v>35</v>
      </c>
      <c r="E46" s="2">
        <v>5136879.11</v>
      </c>
      <c r="G46" s="2">
        <v>7522465.33</v>
      </c>
      <c r="H46" s="3">
        <f t="shared" si="1"/>
        <v>-2385586.2199999997</v>
      </c>
    </row>
    <row r="47" spans="1:8" ht="31.5">
      <c r="A47" s="5"/>
      <c r="B47" s="18"/>
      <c r="C47" s="18"/>
      <c r="D47" s="19" t="s">
        <v>31</v>
      </c>
      <c r="E47" s="2">
        <v>-3830770.8</v>
      </c>
      <c r="G47" s="2">
        <v>-3339121.48</v>
      </c>
      <c r="H47" s="3">
        <f t="shared" si="1"/>
        <v>-491649.31999999983</v>
      </c>
    </row>
    <row r="48" spans="1:8" ht="15.75">
      <c r="A48" s="5"/>
      <c r="B48" s="18"/>
      <c r="C48" s="18"/>
      <c r="E48" s="2"/>
      <c r="G48" s="2"/>
      <c r="H48" s="3">
        <f t="shared" si="1"/>
        <v>0</v>
      </c>
    </row>
    <row r="49" spans="1:8" ht="15.75">
      <c r="A49" s="5"/>
      <c r="B49" s="18" t="s">
        <v>34</v>
      </c>
      <c r="C49" s="18"/>
      <c r="E49" s="2"/>
      <c r="G49" s="2"/>
      <c r="H49" s="3"/>
    </row>
    <row r="50" spans="1:8" ht="15.75">
      <c r="A50" s="5"/>
      <c r="C50" s="18" t="s">
        <v>33</v>
      </c>
      <c r="E50" s="2">
        <v>963473.93</v>
      </c>
      <c r="G50" s="2">
        <v>805619.82</v>
      </c>
      <c r="H50" s="3">
        <f>+E50-G50</f>
        <v>157854.1100000001</v>
      </c>
    </row>
    <row r="51" spans="1:8" ht="15.75">
      <c r="A51" s="5"/>
      <c r="B51" s="18"/>
      <c r="C51" s="18"/>
      <c r="D51" s="1" t="s">
        <v>32</v>
      </c>
      <c r="E51" s="2">
        <v>-633071.81</v>
      </c>
      <c r="G51" s="2">
        <v>-562325.08</v>
      </c>
      <c r="H51" s="3">
        <f>+E51-G51</f>
        <v>-70746.7300000001</v>
      </c>
    </row>
    <row r="52" spans="1:8" ht="15.75">
      <c r="A52" s="5"/>
      <c r="B52" s="18" t="s">
        <v>262</v>
      </c>
      <c r="C52" s="18"/>
      <c r="E52" s="2"/>
      <c r="G52" s="2"/>
      <c r="H52" s="3"/>
    </row>
    <row r="53" spans="2:8" ht="15.75">
      <c r="B53" s="18"/>
      <c r="C53" s="18"/>
      <c r="D53" s="19" t="s">
        <v>263</v>
      </c>
      <c r="E53" s="20">
        <v>467810.98</v>
      </c>
      <c r="F53" s="19"/>
      <c r="G53" s="20"/>
      <c r="H53" s="3">
        <f>+E53-G53</f>
        <v>467810.98</v>
      </c>
    </row>
    <row r="54" spans="2:8" ht="15.75">
      <c r="B54" s="18"/>
      <c r="C54" s="18"/>
      <c r="E54" s="2"/>
      <c r="G54" s="2"/>
      <c r="H54" s="3"/>
    </row>
    <row r="55" spans="1:8" ht="15.75">
      <c r="A55" s="1" t="s">
        <v>29</v>
      </c>
      <c r="B55" s="18"/>
      <c r="C55" s="18"/>
      <c r="E55" s="2"/>
      <c r="G55" s="2"/>
      <c r="H55" s="3"/>
    </row>
    <row r="56" spans="2:8" ht="15.75">
      <c r="B56" s="1" t="s">
        <v>28</v>
      </c>
      <c r="E56" s="2">
        <v>5554802.43</v>
      </c>
      <c r="G56" s="2">
        <v>6067825.82</v>
      </c>
      <c r="H56" s="3">
        <f>+E56-G56</f>
        <v>-513023.3900000006</v>
      </c>
    </row>
    <row r="57" spans="2:8" ht="15.75">
      <c r="B57" s="101" t="s">
        <v>27</v>
      </c>
      <c r="C57" s="101"/>
      <c r="D57" s="101"/>
      <c r="E57" s="17">
        <v>445943.62</v>
      </c>
      <c r="F57" s="16"/>
      <c r="G57" s="17">
        <v>1332189.67</v>
      </c>
      <c r="H57" s="3">
        <f>+E57-G57</f>
        <v>-886246.0499999999</v>
      </c>
    </row>
    <row r="58" spans="2:10" ht="15.75">
      <c r="B58" s="1" t="s">
        <v>26</v>
      </c>
      <c r="E58" s="8">
        <f>SUM(E35:E57)</f>
        <v>66610441.74</v>
      </c>
      <c r="G58" s="8">
        <f>SUM(G35:G57)</f>
        <v>61410669.080000006</v>
      </c>
      <c r="H58" s="3">
        <f>+E58-G58</f>
        <v>5199772.659999996</v>
      </c>
      <c r="J58" s="3"/>
    </row>
    <row r="59" spans="1:10" ht="15.75">
      <c r="A59" s="5"/>
      <c r="E59" s="2"/>
      <c r="G59" s="15"/>
      <c r="J59" s="3"/>
    </row>
    <row r="60" spans="1:10" ht="15.75">
      <c r="A60" s="5"/>
      <c r="E60" s="2"/>
      <c r="G60" s="15"/>
      <c r="J60" s="3"/>
    </row>
    <row r="61" spans="1:10" ht="16.5" thickBot="1">
      <c r="A61" s="5" t="s">
        <v>25</v>
      </c>
      <c r="E61" s="14">
        <f>SUM(E58,E32)</f>
        <v>79429291.14</v>
      </c>
      <c r="G61" s="14">
        <f>SUM(G58,G32)</f>
        <v>78860601.76</v>
      </c>
      <c r="H61" s="3">
        <f>+E61-G61</f>
        <v>568689.3799999952</v>
      </c>
      <c r="I61" s="2"/>
      <c r="J61" s="3"/>
    </row>
    <row r="62" spans="1:7" ht="16.5" thickTop="1">
      <c r="A62" s="102" t="s">
        <v>24</v>
      </c>
      <c r="B62" s="102"/>
      <c r="C62" s="102"/>
      <c r="D62" s="102"/>
      <c r="E62" s="102"/>
      <c r="F62" s="102"/>
      <c r="G62" s="102"/>
    </row>
    <row r="63" ht="15.75">
      <c r="A63" s="5" t="s">
        <v>23</v>
      </c>
    </row>
    <row r="64" spans="1:2" ht="15.75">
      <c r="A64" s="5"/>
      <c r="B64" s="1" t="s">
        <v>22</v>
      </c>
    </row>
    <row r="65" spans="1:8" ht="15.75">
      <c r="A65" s="5"/>
      <c r="D65" s="1" t="s">
        <v>206</v>
      </c>
      <c r="E65" s="2">
        <v>774203.83</v>
      </c>
      <c r="G65" s="6">
        <v>239031.12</v>
      </c>
      <c r="H65" s="3">
        <f>+E65-G65</f>
        <v>535172.71</v>
      </c>
    </row>
    <row r="66" spans="1:5" ht="15.75">
      <c r="A66" s="5"/>
      <c r="B66" s="1" t="s">
        <v>273</v>
      </c>
      <c r="E66" s="2"/>
    </row>
    <row r="67" spans="1:8" ht="15.75">
      <c r="A67" s="5"/>
      <c r="D67" s="1" t="s">
        <v>21</v>
      </c>
      <c r="E67" s="2">
        <v>1862527.37</v>
      </c>
      <c r="G67" s="13">
        <v>1946965.82</v>
      </c>
      <c r="H67" s="3">
        <f>+E67-G67</f>
        <v>-84438.44999999995</v>
      </c>
    </row>
    <row r="68" spans="4:8" ht="15.75">
      <c r="D68" s="1" t="s">
        <v>20</v>
      </c>
      <c r="E68" s="2">
        <v>76307.15</v>
      </c>
      <c r="G68" s="6">
        <v>76307.15</v>
      </c>
      <c r="H68" s="3">
        <f>+E68-G68</f>
        <v>0</v>
      </c>
    </row>
    <row r="69" spans="5:8" ht="15.75">
      <c r="E69" s="2"/>
      <c r="G69" s="6"/>
      <c r="H69" s="3"/>
    </row>
    <row r="70" spans="2:8" ht="15.75">
      <c r="B70" s="1" t="s">
        <v>19</v>
      </c>
      <c r="E70" s="2"/>
      <c r="G70" s="6"/>
      <c r="H70" s="3">
        <f>+E70-G70</f>
        <v>0</v>
      </c>
    </row>
    <row r="71" spans="1:8" ht="15.75">
      <c r="A71" s="5"/>
      <c r="D71" s="1" t="s">
        <v>18</v>
      </c>
      <c r="E71" s="2"/>
      <c r="G71" s="6"/>
      <c r="H71" s="3">
        <f>+E71-G71</f>
        <v>0</v>
      </c>
    </row>
    <row r="72" spans="1:8" ht="15.75">
      <c r="A72" s="5"/>
      <c r="D72" s="1" t="s">
        <v>17</v>
      </c>
      <c r="E72" s="2">
        <v>392.68</v>
      </c>
      <c r="G72" s="6">
        <v>124227.8</v>
      </c>
      <c r="H72" s="3">
        <f>+E72-G72</f>
        <v>-123835.12000000001</v>
      </c>
    </row>
    <row r="73" spans="4:8" ht="15.75">
      <c r="D73" s="1" t="s">
        <v>16</v>
      </c>
      <c r="E73" s="2">
        <v>80028.54</v>
      </c>
      <c r="G73" s="6">
        <v>99751.29000000001</v>
      </c>
      <c r="H73" s="3">
        <f>+E73-G73</f>
        <v>-19722.750000000015</v>
      </c>
    </row>
    <row r="74" spans="2:8" ht="15.75">
      <c r="B74" s="1" t="s">
        <v>15</v>
      </c>
      <c r="E74" s="12">
        <f>SUM(E65:E73)</f>
        <v>2793459.5700000003</v>
      </c>
      <c r="G74" s="12">
        <f>SUM(G65:G73)</f>
        <v>2486283.1799999997</v>
      </c>
      <c r="H74" s="3">
        <f>+E74-G74</f>
        <v>307176.3900000006</v>
      </c>
    </row>
    <row r="75" ht="15.75">
      <c r="E75" s="2"/>
    </row>
    <row r="76" spans="1:5" ht="15.75">
      <c r="A76" s="5" t="s">
        <v>14</v>
      </c>
      <c r="E76" s="2"/>
    </row>
    <row r="77" spans="2:8" ht="15.75">
      <c r="B77" s="1" t="s">
        <v>13</v>
      </c>
      <c r="E77" s="2">
        <v>33973372.35</v>
      </c>
      <c r="G77" s="6">
        <v>36758120.51</v>
      </c>
      <c r="H77" s="3">
        <f>+E77-G77</f>
        <v>-2784748.1599999964</v>
      </c>
    </row>
    <row r="78" spans="2:7" ht="15.75">
      <c r="B78" s="1" t="s">
        <v>12</v>
      </c>
      <c r="E78" s="12">
        <f>+E77</f>
        <v>33973372.35</v>
      </c>
      <c r="G78" s="12">
        <f>+G77</f>
        <v>36758120.51</v>
      </c>
    </row>
    <row r="79" spans="1:10" ht="15.75">
      <c r="A79" s="5" t="s">
        <v>11</v>
      </c>
      <c r="E79" s="12">
        <f>+E78+E74</f>
        <v>36766831.92</v>
      </c>
      <c r="G79" s="12">
        <f>+G78+G74</f>
        <v>39244403.69</v>
      </c>
      <c r="H79" s="3">
        <f>+E79-G79</f>
        <v>-2477571.769999996</v>
      </c>
      <c r="I79" s="3"/>
      <c r="J79" s="3"/>
    </row>
    <row r="80" spans="1:5" ht="15.75">
      <c r="A80" s="5"/>
      <c r="E80" s="2"/>
    </row>
    <row r="81" spans="1:8" ht="15.75">
      <c r="A81" s="5" t="s">
        <v>10</v>
      </c>
      <c r="B81" s="9"/>
      <c r="C81" s="9"/>
      <c r="E81" s="2"/>
      <c r="G81" s="6"/>
      <c r="H81" s="3">
        <f>+E81-G81</f>
        <v>0</v>
      </c>
    </row>
    <row r="82" spans="1:8" ht="15.75">
      <c r="A82" s="5"/>
      <c r="B82" s="10" t="s">
        <v>280</v>
      </c>
      <c r="C82" s="9"/>
      <c r="E82" s="2">
        <v>599067.74</v>
      </c>
      <c r="G82" s="6">
        <v>555690.07</v>
      </c>
      <c r="H82" s="3">
        <f>+E82-G82</f>
        <v>43377.67000000004</v>
      </c>
    </row>
    <row r="83" spans="1:8" ht="15.75">
      <c r="A83" s="5"/>
      <c r="B83" s="10" t="s">
        <v>281</v>
      </c>
      <c r="C83" s="9"/>
      <c r="E83" s="11">
        <v>386141.71</v>
      </c>
      <c r="G83" s="13">
        <v>487231.71</v>
      </c>
      <c r="H83" s="3">
        <f>+E83-G83</f>
        <v>-101090</v>
      </c>
    </row>
    <row r="84" spans="1:8" ht="15.75">
      <c r="A84" s="5"/>
      <c r="B84" s="10" t="s">
        <v>9</v>
      </c>
      <c r="C84" s="9"/>
      <c r="E84" s="8">
        <f>SUM(E82:E83)</f>
        <v>985209.45</v>
      </c>
      <c r="G84" s="8">
        <f>SUM(G82:G83)</f>
        <v>1042921.78</v>
      </c>
      <c r="H84" s="3">
        <f>+E84-G84</f>
        <v>-57712.330000000075</v>
      </c>
    </row>
    <row r="85" spans="1:5" ht="15.75">
      <c r="A85" s="5" t="s">
        <v>8</v>
      </c>
      <c r="E85" s="2"/>
    </row>
    <row r="86" spans="2:8" ht="15.75">
      <c r="B86" s="1" t="s">
        <v>7</v>
      </c>
      <c r="E86" s="2">
        <v>3549905.53</v>
      </c>
      <c r="G86" s="6">
        <v>3549905.53</v>
      </c>
      <c r="H86" s="3">
        <f>+E86-G86</f>
        <v>0</v>
      </c>
    </row>
    <row r="87" spans="2:8" ht="15.75">
      <c r="B87" s="1" t="s">
        <v>282</v>
      </c>
      <c r="E87" s="2">
        <v>29912</v>
      </c>
      <c r="G87" s="6"/>
      <c r="H87" s="3">
        <f>+E87-G87</f>
        <v>29912</v>
      </c>
    </row>
    <row r="88" spans="2:8" ht="15.75">
      <c r="B88" s="1" t="s">
        <v>6</v>
      </c>
      <c r="E88" s="2"/>
      <c r="H88" s="3">
        <f>+E88-G88</f>
        <v>0</v>
      </c>
    </row>
    <row r="89" spans="4:5" ht="15.75">
      <c r="D89" s="1" t="s">
        <v>5</v>
      </c>
      <c r="E89" s="2"/>
    </row>
    <row r="90" spans="4:8" ht="15.75">
      <c r="D90" s="1" t="s">
        <v>4</v>
      </c>
      <c r="E90" s="2">
        <v>-974223.5200000001</v>
      </c>
      <c r="G90" s="6">
        <v>-542646.64</v>
      </c>
      <c r="H90" s="3">
        <f>+E90-G90</f>
        <v>-431576.8800000001</v>
      </c>
    </row>
    <row r="91" spans="4:8" ht="15.75">
      <c r="D91" s="1" t="s">
        <v>3</v>
      </c>
      <c r="E91" s="2">
        <v>35023370.760000005</v>
      </c>
      <c r="G91" s="6">
        <v>30451155.44000001</v>
      </c>
      <c r="H91" s="3">
        <f>+E91-G91</f>
        <v>4572215.319999997</v>
      </c>
    </row>
    <row r="92" spans="1:8" ht="15.75">
      <c r="A92" s="5"/>
      <c r="D92" s="1" t="s">
        <v>2</v>
      </c>
      <c r="E92" s="2">
        <v>4048284.9999999907</v>
      </c>
      <c r="G92" s="6">
        <v>5114861.96</v>
      </c>
      <c r="H92" s="3">
        <f>+E92-G92</f>
        <v>-1066576.9600000093</v>
      </c>
    </row>
    <row r="93" spans="1:8" ht="15.75">
      <c r="A93" s="5"/>
      <c r="B93" s="1" t="s">
        <v>1</v>
      </c>
      <c r="E93" s="7">
        <f>SUM(E86:E92)</f>
        <v>41677249.769999996</v>
      </c>
      <c r="G93" s="7">
        <f>SUM(G86:G92)</f>
        <v>38573276.29000001</v>
      </c>
      <c r="H93" s="3">
        <f>+E93-G93</f>
        <v>3103973.4799999893</v>
      </c>
    </row>
    <row r="94" spans="1:8" ht="15.75">
      <c r="A94" s="5"/>
      <c r="E94" s="2"/>
      <c r="G94" s="6"/>
      <c r="H94" s="3"/>
    </row>
    <row r="95" spans="1:8" ht="16.5" thickBot="1">
      <c r="A95" s="5" t="s">
        <v>0</v>
      </c>
      <c r="E95" s="4">
        <f>SUM(E93,E84,E79)</f>
        <v>79429291.14</v>
      </c>
      <c r="G95" s="4">
        <f>SUM(G93,G84,G79)</f>
        <v>78860601.76</v>
      </c>
      <c r="H95" s="3">
        <f>+E95-G95</f>
        <v>568689.3799999952</v>
      </c>
    </row>
    <row r="96" ht="16.5" thickTop="1">
      <c r="E96" s="2"/>
    </row>
    <row r="97" spans="5:7" ht="15.75">
      <c r="E97" s="2">
        <f>+E61-E95</f>
        <v>0</v>
      </c>
      <c r="G97" s="2">
        <f>+G61-G95</f>
        <v>0</v>
      </c>
    </row>
    <row r="98" ht="15.75">
      <c r="E98" s="2"/>
    </row>
    <row r="99" spans="1:5" ht="15.75">
      <c r="A99" s="1" t="s">
        <v>110</v>
      </c>
      <c r="E99" s="1" t="s">
        <v>113</v>
      </c>
    </row>
    <row r="101" spans="1:5" ht="15.75">
      <c r="A101" s="1" t="s">
        <v>111</v>
      </c>
      <c r="E101" s="1" t="s">
        <v>114</v>
      </c>
    </row>
    <row r="102" spans="1:5" ht="15.75">
      <c r="A102" s="1" t="s">
        <v>112</v>
      </c>
      <c r="E102" s="1" t="s">
        <v>115</v>
      </c>
    </row>
  </sheetData>
  <sheetProtection/>
  <mergeCells count="8">
    <mergeCell ref="B57:D57"/>
    <mergeCell ref="A62:G62"/>
    <mergeCell ref="A1:H1"/>
    <mergeCell ref="A2:H2"/>
    <mergeCell ref="A3:H3"/>
    <mergeCell ref="A4:H4"/>
    <mergeCell ref="A5:G5"/>
    <mergeCell ref="A7:D7"/>
  </mergeCells>
  <printOptions/>
  <pageMargins left="0.28" right="0.29" top="0.56" bottom="0.2" header="0.12" footer="0.17"/>
  <pageSetup horizontalDpi="120" verticalDpi="120" orientation="portrait" r:id="rId1"/>
  <rowBreaks count="2" manualBreakCount="2">
    <brk id="33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zoomScale="85" zoomScaleNormal="85" zoomScalePageLayoutView="0" workbookViewId="0" topLeftCell="A3">
      <selection activeCell="D31" sqref="D31"/>
    </sheetView>
  </sheetViews>
  <sheetFormatPr defaultColWidth="8.8515625" defaultRowHeight="12.75"/>
  <cols>
    <col min="1" max="1" width="5.57421875" style="61" customWidth="1"/>
    <col min="2" max="2" width="29.421875" style="61" customWidth="1"/>
    <col min="3" max="3" width="14.8515625" style="61" customWidth="1"/>
    <col min="4" max="4" width="8.8515625" style="61" customWidth="1"/>
    <col min="5" max="5" width="16.8515625" style="97" bestFit="1" customWidth="1"/>
    <col min="6" max="6" width="2.00390625" style="24" customWidth="1"/>
    <col min="7" max="7" width="16.8515625" style="78" bestFit="1" customWidth="1"/>
    <col min="8" max="8" width="13.140625" style="61" hidden="1" customWidth="1"/>
    <col min="9" max="9" width="0" style="61" hidden="1" customWidth="1"/>
    <col min="10" max="10" width="13.140625" style="63" hidden="1" customWidth="1"/>
    <col min="11" max="11" width="1.7109375" style="61" hidden="1" customWidth="1"/>
    <col min="12" max="12" width="0" style="61" hidden="1" customWidth="1"/>
    <col min="13" max="16384" width="8.8515625" style="61" customWidth="1"/>
  </cols>
  <sheetData>
    <row r="1" spans="1:12" ht="1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4.25">
      <c r="A2" s="105" t="s">
        <v>68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4.25">
      <c r="A3" s="105" t="s">
        <v>270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4.25">
      <c r="A4" s="105" t="s">
        <v>260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7" ht="14.25">
      <c r="A5" s="105"/>
      <c r="B5" s="105"/>
      <c r="C5" s="105"/>
      <c r="D5" s="105"/>
      <c r="E5" s="105"/>
      <c r="F5" s="105"/>
      <c r="G5" s="105"/>
    </row>
    <row r="6" spans="1:12" ht="14.25">
      <c r="A6" s="62"/>
      <c r="B6" s="62"/>
      <c r="C6" s="62"/>
      <c r="D6" s="62"/>
      <c r="E6" s="62">
        <v>2011</v>
      </c>
      <c r="F6" s="62"/>
      <c r="G6" s="64">
        <v>2010</v>
      </c>
      <c r="H6" s="106" t="s">
        <v>65</v>
      </c>
      <c r="I6" s="106"/>
      <c r="J6" s="106"/>
      <c r="K6" s="106"/>
      <c r="L6" s="106"/>
    </row>
    <row r="7" spans="1:12" ht="14.25">
      <c r="A7" s="104" t="s">
        <v>69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4.25">
      <c r="A8" s="65" t="s">
        <v>207</v>
      </c>
      <c r="B8" s="66"/>
      <c r="C8" s="66"/>
      <c r="D8" s="61">
        <v>576</v>
      </c>
      <c r="E8" s="67">
        <v>37685722.56999999</v>
      </c>
      <c r="G8" s="67">
        <v>36123815.05</v>
      </c>
      <c r="H8" s="68">
        <f aca="true" t="shared" si="0" ref="H8:H15">+E8-G8</f>
        <v>1561907.5199999958</v>
      </c>
      <c r="I8" s="61">
        <v>600</v>
      </c>
      <c r="J8" s="63">
        <v>2438853.7</v>
      </c>
      <c r="L8" s="69">
        <f aca="true" t="shared" si="1" ref="L8:L15">+H8/G8</f>
        <v>0.043237612578796436</v>
      </c>
    </row>
    <row r="9" spans="1:12" ht="14.25">
      <c r="A9" s="65" t="s">
        <v>210</v>
      </c>
      <c r="B9" s="66"/>
      <c r="C9" s="66"/>
      <c r="D9" s="61">
        <v>619</v>
      </c>
      <c r="E9" s="70">
        <v>1176470.54</v>
      </c>
      <c r="F9" s="71"/>
      <c r="G9" s="70">
        <v>1118522.48</v>
      </c>
      <c r="H9" s="68">
        <f t="shared" si="0"/>
        <v>57948.060000000056</v>
      </c>
      <c r="I9" s="61">
        <v>612</v>
      </c>
      <c r="J9" s="63">
        <v>76451.97</v>
      </c>
      <c r="L9" s="69">
        <f t="shared" si="1"/>
        <v>0.051807684723511375</v>
      </c>
    </row>
    <row r="10" spans="1:12" ht="14.25">
      <c r="A10" s="66"/>
      <c r="B10" s="66"/>
      <c r="C10" s="66"/>
      <c r="E10" s="72">
        <f>SUM(E8:E9)</f>
        <v>38862193.10999999</v>
      </c>
      <c r="F10" s="71"/>
      <c r="G10" s="72">
        <f>SUM(G8:G9)</f>
        <v>37242337.529999994</v>
      </c>
      <c r="H10" s="68">
        <f t="shared" si="0"/>
        <v>1619855.5799999982</v>
      </c>
      <c r="L10" s="69">
        <f t="shared" si="1"/>
        <v>0.04349500293033831</v>
      </c>
    </row>
    <row r="11" spans="1:12" ht="14.25">
      <c r="A11" s="66" t="s">
        <v>70</v>
      </c>
      <c r="B11" s="65" t="s">
        <v>211</v>
      </c>
      <c r="C11" s="66"/>
      <c r="D11" s="61">
        <v>667</v>
      </c>
      <c r="E11" s="70">
        <v>1049124.44</v>
      </c>
      <c r="F11" s="71"/>
      <c r="G11" s="70">
        <v>970554.09</v>
      </c>
      <c r="H11" s="68">
        <f t="shared" si="0"/>
        <v>78570.34999999998</v>
      </c>
      <c r="I11" s="61" t="s">
        <v>71</v>
      </c>
      <c r="J11" s="63">
        <v>65285.97</v>
      </c>
      <c r="L11" s="69">
        <f t="shared" si="1"/>
        <v>0.08095411766282905</v>
      </c>
    </row>
    <row r="12" spans="1:12" ht="14.25">
      <c r="A12" s="66"/>
      <c r="B12" s="73" t="s">
        <v>72</v>
      </c>
      <c r="C12" s="66"/>
      <c r="D12" s="74"/>
      <c r="E12" s="72">
        <f>+E10-E11</f>
        <v>37813068.669999994</v>
      </c>
      <c r="G12" s="72">
        <f>+G10-G11</f>
        <v>36271783.43999999</v>
      </c>
      <c r="H12" s="68">
        <f t="shared" si="0"/>
        <v>1541285.2300000042</v>
      </c>
      <c r="L12" s="69">
        <f t="shared" si="1"/>
        <v>0.04249267843555488</v>
      </c>
    </row>
    <row r="13" spans="1:12" ht="14.25">
      <c r="A13" s="66" t="s">
        <v>73</v>
      </c>
      <c r="B13" s="65" t="s">
        <v>208</v>
      </c>
      <c r="C13" s="66"/>
      <c r="D13" s="61">
        <v>612</v>
      </c>
      <c r="E13" s="72">
        <v>83017.32</v>
      </c>
      <c r="G13" s="72">
        <v>236578.55</v>
      </c>
      <c r="H13" s="68">
        <f t="shared" si="0"/>
        <v>-153561.22999999998</v>
      </c>
      <c r="L13" s="69">
        <f t="shared" si="1"/>
        <v>-0.6490919400765622</v>
      </c>
    </row>
    <row r="14" spans="1:12" ht="14.25">
      <c r="A14" s="66"/>
      <c r="B14" s="65" t="s">
        <v>209</v>
      </c>
      <c r="C14" s="66"/>
      <c r="D14" s="61">
        <v>618</v>
      </c>
      <c r="E14" s="70">
        <v>2368737.48</v>
      </c>
      <c r="G14" s="70">
        <v>1636624.24</v>
      </c>
      <c r="H14" s="68">
        <f t="shared" si="0"/>
        <v>732113.24</v>
      </c>
      <c r="L14" s="69">
        <f t="shared" si="1"/>
        <v>0.44733129456765225</v>
      </c>
    </row>
    <row r="15" spans="1:12" ht="15">
      <c r="A15" s="75" t="s">
        <v>74</v>
      </c>
      <c r="B15" s="66"/>
      <c r="C15" s="76"/>
      <c r="E15" s="72">
        <f>SUM(E12:E14)</f>
        <v>40264823.46999999</v>
      </c>
      <c r="G15" s="72">
        <f>SUM(G12:G14)</f>
        <v>38144986.22999999</v>
      </c>
      <c r="H15" s="68">
        <f t="shared" si="0"/>
        <v>2119837.240000002</v>
      </c>
      <c r="K15" s="77"/>
      <c r="L15" s="69">
        <f t="shared" si="1"/>
        <v>0.05557315520362695</v>
      </c>
    </row>
    <row r="16" spans="1:12" ht="14.25">
      <c r="A16" s="104" t="s">
        <v>75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</row>
    <row r="17" spans="1:5" ht="14.25">
      <c r="A17" s="73" t="s">
        <v>76</v>
      </c>
      <c r="B17" s="66"/>
      <c r="C17" s="66"/>
      <c r="E17" s="67"/>
    </row>
    <row r="18" spans="1:12" ht="14.25">
      <c r="A18" s="66"/>
      <c r="B18" s="65" t="s">
        <v>212</v>
      </c>
      <c r="C18" s="66"/>
      <c r="D18" s="61">
        <v>701</v>
      </c>
      <c r="E18" s="67">
        <v>10802427.28</v>
      </c>
      <c r="G18" s="78">
        <v>9435102.02</v>
      </c>
      <c r="H18" s="68">
        <f aca="true" t="shared" si="2" ref="H18:H34">+E18-G18</f>
        <v>1367325.2599999998</v>
      </c>
      <c r="I18" s="61" t="s">
        <v>77</v>
      </c>
      <c r="J18" s="63">
        <v>125348.5</v>
      </c>
      <c r="K18" s="63" t="s">
        <v>78</v>
      </c>
      <c r="L18" s="69">
        <f aca="true" t="shared" si="3" ref="L18:L27">+H18/G18</f>
        <v>0.14491896930225243</v>
      </c>
    </row>
    <row r="19" spans="1:12" ht="14.25">
      <c r="A19" s="66"/>
      <c r="B19" s="65" t="s">
        <v>213</v>
      </c>
      <c r="C19" s="66"/>
      <c r="D19" s="61">
        <v>707</v>
      </c>
      <c r="E19" s="67">
        <v>1354090.9</v>
      </c>
      <c r="G19" s="78">
        <v>1341636.39</v>
      </c>
      <c r="H19" s="68">
        <f t="shared" si="2"/>
        <v>12454.51000000001</v>
      </c>
      <c r="I19" s="61" t="s">
        <v>79</v>
      </c>
      <c r="J19" s="63">
        <v>183630.43</v>
      </c>
      <c r="L19" s="69">
        <f t="shared" si="3"/>
        <v>0.009283074082389797</v>
      </c>
    </row>
    <row r="20" spans="1:12" ht="14.25">
      <c r="A20" s="66"/>
      <c r="B20" s="65" t="s">
        <v>214</v>
      </c>
      <c r="C20" s="66"/>
      <c r="D20" s="61">
        <v>708</v>
      </c>
      <c r="E20" s="67"/>
      <c r="G20" s="78">
        <v>0</v>
      </c>
      <c r="H20" s="68">
        <f t="shared" si="2"/>
        <v>0</v>
      </c>
      <c r="I20" s="61" t="s">
        <v>79</v>
      </c>
      <c r="L20" s="69" t="e">
        <f t="shared" si="3"/>
        <v>#DIV/0!</v>
      </c>
    </row>
    <row r="21" spans="1:12" ht="14.25">
      <c r="A21" s="66"/>
      <c r="B21" s="65" t="s">
        <v>215</v>
      </c>
      <c r="C21" s="66"/>
      <c r="D21" s="61">
        <v>710</v>
      </c>
      <c r="E21" s="67">
        <v>291000</v>
      </c>
      <c r="G21" s="78">
        <v>270000</v>
      </c>
      <c r="H21" s="68">
        <f t="shared" si="2"/>
        <v>21000</v>
      </c>
      <c r="I21" s="61" t="s">
        <v>79</v>
      </c>
      <c r="L21" s="69">
        <f t="shared" si="3"/>
        <v>0.07777777777777778</v>
      </c>
    </row>
    <row r="22" spans="1:12" ht="14.25">
      <c r="A22" s="66"/>
      <c r="B22" s="65" t="s">
        <v>216</v>
      </c>
      <c r="C22" s="66"/>
      <c r="D22" s="61">
        <v>711</v>
      </c>
      <c r="E22" s="67">
        <v>291000</v>
      </c>
      <c r="G22" s="78">
        <v>270000</v>
      </c>
      <c r="H22" s="68">
        <f t="shared" si="2"/>
        <v>21000</v>
      </c>
      <c r="I22" s="61" t="s">
        <v>79</v>
      </c>
      <c r="L22" s="69">
        <f t="shared" si="3"/>
        <v>0.07777777777777778</v>
      </c>
    </row>
    <row r="23" spans="1:12" ht="14.25">
      <c r="A23" s="66"/>
      <c r="B23" s="65" t="s">
        <v>217</v>
      </c>
      <c r="C23" s="66"/>
      <c r="D23" s="61">
        <v>712</v>
      </c>
      <c r="E23" s="67">
        <v>220000</v>
      </c>
      <c r="G23" s="78">
        <v>224000</v>
      </c>
      <c r="H23" s="68">
        <f t="shared" si="2"/>
        <v>-4000</v>
      </c>
      <c r="I23" s="61" t="s">
        <v>79</v>
      </c>
      <c r="L23" s="69">
        <f t="shared" si="3"/>
        <v>-0.017857142857142856</v>
      </c>
    </row>
    <row r="24" spans="1:12" ht="14.25">
      <c r="A24" s="66"/>
      <c r="B24" s="65" t="s">
        <v>284</v>
      </c>
      <c r="C24" s="66"/>
      <c r="D24" s="61">
        <v>713</v>
      </c>
      <c r="E24" s="67">
        <v>1554600</v>
      </c>
      <c r="G24" s="78">
        <v>1676200</v>
      </c>
      <c r="H24" s="68">
        <f t="shared" si="2"/>
        <v>-121600</v>
      </c>
      <c r="I24" s="61" t="s">
        <v>79</v>
      </c>
      <c r="L24" s="69">
        <f t="shared" si="3"/>
        <v>-0.07254504235771388</v>
      </c>
    </row>
    <row r="25" spans="1:12" ht="14.25">
      <c r="A25" s="66"/>
      <c r="B25" s="65" t="s">
        <v>218</v>
      </c>
      <c r="C25" s="66"/>
      <c r="D25" s="61">
        <v>714</v>
      </c>
      <c r="E25" s="67">
        <v>284000</v>
      </c>
      <c r="G25" s="78">
        <v>280000</v>
      </c>
      <c r="H25" s="68">
        <f t="shared" si="2"/>
        <v>4000</v>
      </c>
      <c r="I25" s="61" t="s">
        <v>79</v>
      </c>
      <c r="L25" s="69">
        <f t="shared" si="3"/>
        <v>0.014285714285714285</v>
      </c>
    </row>
    <row r="26" spans="1:12" ht="14.25">
      <c r="A26" s="66"/>
      <c r="B26" s="65" t="s">
        <v>219</v>
      </c>
      <c r="C26" s="66"/>
      <c r="D26" s="61">
        <v>719</v>
      </c>
      <c r="E26" s="67">
        <v>136000</v>
      </c>
      <c r="G26" s="78">
        <v>316000</v>
      </c>
      <c r="H26" s="68">
        <f t="shared" si="2"/>
        <v>-180000</v>
      </c>
      <c r="I26" s="61" t="s">
        <v>79</v>
      </c>
      <c r="L26" s="69">
        <f t="shared" si="3"/>
        <v>-0.569620253164557</v>
      </c>
    </row>
    <row r="27" spans="1:12" ht="14.25">
      <c r="A27" s="66"/>
      <c r="B27" s="65" t="s">
        <v>220</v>
      </c>
      <c r="C27" s="66"/>
      <c r="D27" s="61">
        <v>721</v>
      </c>
      <c r="E27" s="67">
        <v>1185489.92</v>
      </c>
      <c r="G27" s="78">
        <v>1040381.52</v>
      </c>
      <c r="H27" s="68">
        <f t="shared" si="2"/>
        <v>145108.3999999999</v>
      </c>
      <c r="I27" s="61" t="s">
        <v>80</v>
      </c>
      <c r="J27" s="63">
        <v>75600</v>
      </c>
      <c r="L27" s="69">
        <f t="shared" si="3"/>
        <v>0.1394761414062794</v>
      </c>
    </row>
    <row r="28" spans="1:12" ht="14.25">
      <c r="A28" s="66"/>
      <c r="B28" s="65" t="s">
        <v>221</v>
      </c>
      <c r="C28" s="66"/>
      <c r="D28" s="61">
        <v>722</v>
      </c>
      <c r="E28" s="67">
        <v>67900</v>
      </c>
      <c r="G28" s="78">
        <v>67300</v>
      </c>
      <c r="H28" s="68">
        <f t="shared" si="2"/>
        <v>600</v>
      </c>
      <c r="I28" s="61" t="s">
        <v>79</v>
      </c>
      <c r="L28" s="77"/>
    </row>
    <row r="29" spans="1:12" ht="14.25">
      <c r="A29" s="66"/>
      <c r="B29" s="65" t="s">
        <v>222</v>
      </c>
      <c r="C29" s="66"/>
      <c r="D29" s="61">
        <v>723</v>
      </c>
      <c r="E29" s="67">
        <v>112062.5</v>
      </c>
      <c r="G29" s="78">
        <v>100500</v>
      </c>
      <c r="H29" s="68">
        <f t="shared" si="2"/>
        <v>11562.5</v>
      </c>
      <c r="I29" s="61" t="s">
        <v>79</v>
      </c>
      <c r="L29" s="69">
        <f>+H29/G29</f>
        <v>0.1150497512437811</v>
      </c>
    </row>
    <row r="30" spans="1:12" ht="14.25">
      <c r="A30" s="66"/>
      <c r="B30" s="65" t="s">
        <v>223</v>
      </c>
      <c r="C30" s="66"/>
      <c r="D30" s="61">
        <v>724</v>
      </c>
      <c r="E30" s="67">
        <v>64549.42</v>
      </c>
      <c r="G30" s="78">
        <v>61057.02</v>
      </c>
      <c r="H30" s="68">
        <f t="shared" si="2"/>
        <v>3492.4000000000015</v>
      </c>
      <c r="I30" s="61" t="s">
        <v>79</v>
      </c>
      <c r="L30" s="69">
        <f>+H30/G30</f>
        <v>0.05719899202417677</v>
      </c>
    </row>
    <row r="31" spans="1:12" ht="14.25">
      <c r="A31" s="66"/>
      <c r="B31" s="65" t="s">
        <v>81</v>
      </c>
      <c r="C31" s="66"/>
      <c r="D31" s="61">
        <v>725</v>
      </c>
      <c r="E31" s="67">
        <v>562003.33</v>
      </c>
      <c r="G31" s="78">
        <v>493085.1</v>
      </c>
      <c r="H31" s="68">
        <f t="shared" si="2"/>
        <v>68918.22999999998</v>
      </c>
      <c r="L31" s="69">
        <f>+H31/G31</f>
        <v>0.1397694434490111</v>
      </c>
    </row>
    <row r="32" spans="1:12" ht="14.25">
      <c r="A32" s="66"/>
      <c r="B32" s="65" t="s">
        <v>224</v>
      </c>
      <c r="C32" s="66"/>
      <c r="D32" s="61">
        <v>749</v>
      </c>
      <c r="E32" s="72">
        <v>1031884.7</v>
      </c>
      <c r="G32" s="78">
        <v>1029270.09</v>
      </c>
      <c r="H32" s="68">
        <f t="shared" si="2"/>
        <v>2614.609999999986</v>
      </c>
      <c r="I32" s="61" t="s">
        <v>82</v>
      </c>
      <c r="J32" s="63">
        <v>51622.39</v>
      </c>
      <c r="L32" s="69">
        <f>+H32/G32</f>
        <v>0.0025402564646564113</v>
      </c>
    </row>
    <row r="33" spans="1:8" ht="14.25">
      <c r="A33" s="66"/>
      <c r="B33" s="66" t="s">
        <v>83</v>
      </c>
      <c r="C33" s="79"/>
      <c r="D33" s="80"/>
      <c r="E33" s="81"/>
      <c r="F33" s="82"/>
      <c r="G33" s="83"/>
      <c r="H33" s="68">
        <f t="shared" si="2"/>
        <v>0</v>
      </c>
    </row>
    <row r="34" spans="1:12" ht="14.25">
      <c r="A34" s="66"/>
      <c r="B34" s="66"/>
      <c r="C34" s="79"/>
      <c r="D34" s="80"/>
      <c r="E34" s="84">
        <f>SUM(E18:E33)</f>
        <v>17957008.049999997</v>
      </c>
      <c r="F34" s="71"/>
      <c r="G34" s="84">
        <f>SUM(G18:G33)</f>
        <v>16604532.139999999</v>
      </c>
      <c r="H34" s="68">
        <f t="shared" si="2"/>
        <v>1352475.9099999983</v>
      </c>
      <c r="L34" s="69">
        <f>+H34/G34</f>
        <v>0.08145221428683978</v>
      </c>
    </row>
    <row r="35" spans="1:12" ht="14.25">
      <c r="A35" s="73" t="s">
        <v>283</v>
      </c>
      <c r="B35" s="66"/>
      <c r="C35" s="85"/>
      <c r="D35" s="86"/>
      <c r="E35" s="67"/>
      <c r="I35" s="61" t="s">
        <v>84</v>
      </c>
      <c r="J35" s="63">
        <v>5573</v>
      </c>
      <c r="L35" s="77"/>
    </row>
    <row r="36" spans="1:12" ht="14.25">
      <c r="A36" s="73"/>
      <c r="B36" s="66" t="s">
        <v>85</v>
      </c>
      <c r="C36" s="85"/>
      <c r="D36" s="86"/>
      <c r="E36" s="67"/>
      <c r="F36" s="87"/>
      <c r="H36" s="68">
        <f aca="true" t="shared" si="4" ref="H36:H79">+E36-G36</f>
        <v>0</v>
      </c>
      <c r="L36" s="77"/>
    </row>
    <row r="37" spans="1:12" ht="14.25">
      <c r="A37" s="73"/>
      <c r="B37" s="65" t="s">
        <v>225</v>
      </c>
      <c r="C37" s="66"/>
      <c r="D37" s="61">
        <v>751</v>
      </c>
      <c r="E37" s="72">
        <v>431403.55</v>
      </c>
      <c r="G37" s="78">
        <v>445918.6</v>
      </c>
      <c r="H37" s="68">
        <f t="shared" si="4"/>
        <v>-14515.049999999988</v>
      </c>
      <c r="I37" s="61" t="s">
        <v>86</v>
      </c>
      <c r="L37" s="69">
        <f aca="true" t="shared" si="5" ref="L37:L52">+H37/G37</f>
        <v>-0.03255089606040203</v>
      </c>
    </row>
    <row r="38" spans="1:12" ht="14.25">
      <c r="A38" s="73"/>
      <c r="B38" s="65" t="s">
        <v>226</v>
      </c>
      <c r="C38" s="66"/>
      <c r="D38" s="61">
        <v>757</v>
      </c>
      <c r="E38" s="72">
        <v>783606.31</v>
      </c>
      <c r="G38" s="78">
        <v>490941.75</v>
      </c>
      <c r="H38" s="68">
        <f t="shared" si="4"/>
        <v>292664.56000000006</v>
      </c>
      <c r="I38" s="61" t="s">
        <v>87</v>
      </c>
      <c r="J38" s="63">
        <v>10052.74</v>
      </c>
      <c r="K38" s="61" t="s">
        <v>88</v>
      </c>
      <c r="L38" s="69">
        <f t="shared" si="5"/>
        <v>0.5961288890178927</v>
      </c>
    </row>
    <row r="39" spans="1:12" ht="14.25">
      <c r="A39" s="73"/>
      <c r="B39" s="65" t="s">
        <v>227</v>
      </c>
      <c r="C39" s="66"/>
      <c r="D39" s="61">
        <v>766</v>
      </c>
      <c r="E39" s="72">
        <v>165621.9</v>
      </c>
      <c r="G39" s="78">
        <v>355128.34</v>
      </c>
      <c r="H39" s="68">
        <f t="shared" si="4"/>
        <v>-189506.44000000003</v>
      </c>
      <c r="I39" s="61" t="s">
        <v>89</v>
      </c>
      <c r="J39" s="63">
        <v>6492.94</v>
      </c>
      <c r="K39" s="61" t="s">
        <v>90</v>
      </c>
      <c r="L39" s="69">
        <f t="shared" si="5"/>
        <v>-0.5336280399362101</v>
      </c>
    </row>
    <row r="40" spans="1:12" ht="14.25">
      <c r="A40" s="66"/>
      <c r="B40" s="65" t="s">
        <v>228</v>
      </c>
      <c r="C40" s="66"/>
      <c r="D40" s="61">
        <v>767</v>
      </c>
      <c r="E40" s="72">
        <v>55600</v>
      </c>
      <c r="G40" s="78">
        <v>150900</v>
      </c>
      <c r="H40" s="68">
        <f t="shared" si="4"/>
        <v>-95300</v>
      </c>
      <c r="I40" s="61" t="s">
        <v>91</v>
      </c>
      <c r="J40" s="63">
        <v>31753.64</v>
      </c>
      <c r="L40" s="69">
        <f t="shared" si="5"/>
        <v>-0.6315440689198144</v>
      </c>
    </row>
    <row r="41" spans="1:12" ht="14.25">
      <c r="A41" s="66"/>
      <c r="B41" s="65" t="s">
        <v>229</v>
      </c>
      <c r="C41" s="66"/>
      <c r="D41" s="61">
        <v>769</v>
      </c>
      <c r="E41" s="72">
        <v>602412.39</v>
      </c>
      <c r="G41" s="78">
        <v>552071.6</v>
      </c>
      <c r="H41" s="68">
        <f t="shared" si="4"/>
        <v>50340.79000000004</v>
      </c>
      <c r="I41" s="61" t="s">
        <v>92</v>
      </c>
      <c r="J41" s="63">
        <v>475</v>
      </c>
      <c r="L41" s="69">
        <f t="shared" si="5"/>
        <v>0.09118525568060382</v>
      </c>
    </row>
    <row r="42" spans="1:12" ht="14.25">
      <c r="A42" s="66"/>
      <c r="B42" s="65" t="s">
        <v>230</v>
      </c>
      <c r="C42" s="66"/>
      <c r="D42" s="61">
        <v>772</v>
      </c>
      <c r="E42" s="72">
        <v>13813</v>
      </c>
      <c r="G42" s="78">
        <v>8134</v>
      </c>
      <c r="H42" s="68">
        <f t="shared" si="4"/>
        <v>5679</v>
      </c>
      <c r="I42" s="61" t="s">
        <v>92</v>
      </c>
      <c r="J42" s="63">
        <f>12018.77-615</f>
        <v>11403.77</v>
      </c>
      <c r="L42" s="69">
        <f t="shared" si="5"/>
        <v>0.6981804770100811</v>
      </c>
    </row>
    <row r="43" spans="1:12" ht="14.25">
      <c r="A43" s="66"/>
      <c r="B43" s="65" t="s">
        <v>231</v>
      </c>
      <c r="C43" s="66"/>
      <c r="D43" s="61">
        <v>773</v>
      </c>
      <c r="E43" s="72">
        <v>129216.6</v>
      </c>
      <c r="G43" s="78">
        <v>126361.53</v>
      </c>
      <c r="H43" s="68">
        <f t="shared" si="4"/>
        <v>2855.070000000007</v>
      </c>
      <c r="I43" s="61" t="s">
        <v>93</v>
      </c>
      <c r="J43" s="63">
        <v>13466.88</v>
      </c>
      <c r="L43" s="69">
        <f t="shared" si="5"/>
        <v>0.022594455765136804</v>
      </c>
    </row>
    <row r="44" spans="1:12" ht="14.25">
      <c r="A44" s="66"/>
      <c r="B44" s="65" t="s">
        <v>232</v>
      </c>
      <c r="C44" s="66"/>
      <c r="D44" s="61">
        <v>778</v>
      </c>
      <c r="E44" s="72">
        <v>128431</v>
      </c>
      <c r="G44" s="78">
        <v>84926.72</v>
      </c>
      <c r="H44" s="68">
        <f t="shared" si="4"/>
        <v>43504.28</v>
      </c>
      <c r="I44" s="61" t="s">
        <v>94</v>
      </c>
      <c r="J44" s="63">
        <v>446</v>
      </c>
      <c r="K44" s="61" t="s">
        <v>80</v>
      </c>
      <c r="L44" s="69">
        <f t="shared" si="5"/>
        <v>0.5122566843509322</v>
      </c>
    </row>
    <row r="45" spans="1:12" ht="14.25">
      <c r="A45" s="66"/>
      <c r="B45" s="65" t="s">
        <v>156</v>
      </c>
      <c r="C45" s="66"/>
      <c r="D45" s="61">
        <v>779</v>
      </c>
      <c r="E45" s="72">
        <v>829332.99</v>
      </c>
      <c r="G45" s="78">
        <v>791278.87</v>
      </c>
      <c r="H45" s="68">
        <f t="shared" si="4"/>
        <v>38054.119999999995</v>
      </c>
      <c r="I45" s="61" t="s">
        <v>92</v>
      </c>
      <c r="J45" s="63">
        <v>140</v>
      </c>
      <c r="L45" s="69">
        <f t="shared" si="5"/>
        <v>0.048091919856270135</v>
      </c>
    </row>
    <row r="46" spans="1:12" ht="14.25">
      <c r="A46" s="66"/>
      <c r="B46" s="65" t="s">
        <v>233</v>
      </c>
      <c r="C46" s="66"/>
      <c r="D46" s="61">
        <v>781</v>
      </c>
      <c r="E46" s="72">
        <v>108430.77</v>
      </c>
      <c r="G46" s="78">
        <v>105615.76</v>
      </c>
      <c r="H46" s="68">
        <f t="shared" si="4"/>
        <v>2815.0100000000093</v>
      </c>
      <c r="I46" s="61" t="s">
        <v>95</v>
      </c>
      <c r="J46" s="63">
        <f>10100-1600</f>
        <v>8500</v>
      </c>
      <c r="L46" s="69">
        <f t="shared" si="5"/>
        <v>0.026653313861491973</v>
      </c>
    </row>
    <row r="47" spans="1:12" ht="14.25">
      <c r="A47" s="66"/>
      <c r="B47" s="65" t="s">
        <v>185</v>
      </c>
      <c r="C47" s="66"/>
      <c r="D47" s="61">
        <v>782</v>
      </c>
      <c r="E47" s="72">
        <v>204072.36</v>
      </c>
      <c r="G47" s="78">
        <v>118612.95</v>
      </c>
      <c r="H47" s="68">
        <f t="shared" si="4"/>
        <v>85459.40999999999</v>
      </c>
      <c r="I47" s="61" t="s">
        <v>96</v>
      </c>
      <c r="J47" s="63">
        <v>38194.06</v>
      </c>
      <c r="L47" s="69">
        <f t="shared" si="5"/>
        <v>0.7204897104405547</v>
      </c>
    </row>
    <row r="48" spans="1:12" ht="14.25">
      <c r="A48" s="66"/>
      <c r="B48" s="65" t="s">
        <v>234</v>
      </c>
      <c r="C48" s="66"/>
      <c r="D48" s="61">
        <v>785</v>
      </c>
      <c r="E48" s="72">
        <v>794</v>
      </c>
      <c r="G48" s="78">
        <v>760</v>
      </c>
      <c r="H48" s="68">
        <f t="shared" si="4"/>
        <v>34</v>
      </c>
      <c r="I48" s="61" t="s">
        <v>97</v>
      </c>
      <c r="J48" s="63">
        <v>21040</v>
      </c>
      <c r="L48" s="69">
        <f t="shared" si="5"/>
        <v>0.04473684210526316</v>
      </c>
    </row>
    <row r="49" spans="1:12" ht="14.25">
      <c r="A49" s="66"/>
      <c r="B49" s="65" t="s">
        <v>235</v>
      </c>
      <c r="C49" s="66"/>
      <c r="D49" s="61">
        <v>792</v>
      </c>
      <c r="E49" s="72">
        <v>2497900.82</v>
      </c>
      <c r="G49" s="78">
        <v>1930696.11</v>
      </c>
      <c r="H49" s="68">
        <f t="shared" si="4"/>
        <v>567204.7099999997</v>
      </c>
      <c r="L49" s="69">
        <f t="shared" si="5"/>
        <v>0.2937824896741516</v>
      </c>
    </row>
    <row r="50" spans="1:12" ht="14.25">
      <c r="A50" s="66"/>
      <c r="B50" s="65" t="s">
        <v>236</v>
      </c>
      <c r="C50" s="66"/>
      <c r="D50" s="61">
        <v>795</v>
      </c>
      <c r="E50" s="72">
        <v>479998.15</v>
      </c>
      <c r="G50" s="78">
        <v>446475.19</v>
      </c>
      <c r="H50" s="68">
        <f t="shared" si="4"/>
        <v>33522.96000000002</v>
      </c>
      <c r="L50" s="69">
        <f t="shared" si="5"/>
        <v>0.07508358975109014</v>
      </c>
    </row>
    <row r="51" spans="1:12" ht="14.25">
      <c r="A51" s="66"/>
      <c r="B51" s="65" t="s">
        <v>237</v>
      </c>
      <c r="C51" s="66"/>
      <c r="D51" s="61">
        <v>796</v>
      </c>
      <c r="E51" s="72">
        <v>13871</v>
      </c>
      <c r="G51" s="78">
        <v>16658.3</v>
      </c>
      <c r="H51" s="68">
        <f t="shared" si="4"/>
        <v>-2787.2999999999993</v>
      </c>
      <c r="L51" s="69">
        <f t="shared" si="5"/>
        <v>-0.16732199564181216</v>
      </c>
    </row>
    <row r="52" spans="1:12" ht="14.25">
      <c r="A52" s="66"/>
      <c r="B52" s="65" t="s">
        <v>244</v>
      </c>
      <c r="C52" s="66"/>
      <c r="D52" s="61">
        <v>841</v>
      </c>
      <c r="E52" s="72">
        <v>10000</v>
      </c>
      <c r="G52" s="78">
        <v>2750</v>
      </c>
      <c r="H52" s="68">
        <f t="shared" si="4"/>
        <v>7250</v>
      </c>
      <c r="L52" s="69">
        <f t="shared" si="5"/>
        <v>2.6363636363636362</v>
      </c>
    </row>
    <row r="53" spans="1:12" ht="14.25">
      <c r="A53" s="66"/>
      <c r="B53" s="65" t="s">
        <v>245</v>
      </c>
      <c r="C53" s="66"/>
      <c r="D53" s="61">
        <v>842</v>
      </c>
      <c r="E53" s="72">
        <v>3000</v>
      </c>
      <c r="F53" s="88"/>
      <c r="G53" s="89">
        <v>36000</v>
      </c>
      <c r="H53" s="68">
        <f t="shared" si="4"/>
        <v>-33000</v>
      </c>
      <c r="L53" s="77"/>
    </row>
    <row r="54" spans="1:12" ht="14.25">
      <c r="A54" s="66"/>
      <c r="B54" s="65" t="s">
        <v>246</v>
      </c>
      <c r="C54" s="66"/>
      <c r="D54" s="61">
        <v>843</v>
      </c>
      <c r="E54" s="72">
        <v>0</v>
      </c>
      <c r="F54" s="88"/>
      <c r="G54" s="89"/>
      <c r="H54" s="68">
        <f t="shared" si="4"/>
        <v>0</v>
      </c>
      <c r="L54" s="69"/>
    </row>
    <row r="55" spans="1:12" ht="14.25">
      <c r="A55" s="66"/>
      <c r="B55" s="65" t="s">
        <v>247</v>
      </c>
      <c r="C55" s="66"/>
      <c r="D55" s="61">
        <v>846</v>
      </c>
      <c r="E55" s="72">
        <v>605031.12</v>
      </c>
      <c r="F55" s="88"/>
      <c r="G55" s="89">
        <v>573789.28</v>
      </c>
      <c r="H55" s="68">
        <f t="shared" si="4"/>
        <v>31241.839999999967</v>
      </c>
      <c r="I55" s="61" t="s">
        <v>98</v>
      </c>
      <c r="L55" s="69">
        <f>+H55/G55</f>
        <v>0.05444828108325754</v>
      </c>
    </row>
    <row r="56" spans="1:12" ht="15">
      <c r="A56" s="76"/>
      <c r="B56" s="65" t="s">
        <v>248</v>
      </c>
      <c r="C56" s="66"/>
      <c r="D56" s="61">
        <v>849</v>
      </c>
      <c r="E56" s="72">
        <v>6000</v>
      </c>
      <c r="G56" s="78">
        <v>0</v>
      </c>
      <c r="H56" s="68">
        <f t="shared" si="4"/>
        <v>6000</v>
      </c>
      <c r="I56" s="61" t="s">
        <v>99</v>
      </c>
      <c r="J56" s="63">
        <v>537.49</v>
      </c>
      <c r="K56" s="61" t="s">
        <v>100</v>
      </c>
      <c r="L56" s="69" t="e">
        <f>+H56/G56</f>
        <v>#DIV/0!</v>
      </c>
    </row>
    <row r="57" spans="1:12" ht="14.25">
      <c r="A57" s="66"/>
      <c r="B57" s="65" t="s">
        <v>249</v>
      </c>
      <c r="C57" s="66"/>
      <c r="D57" s="61">
        <v>901</v>
      </c>
      <c r="E57" s="72">
        <v>0</v>
      </c>
      <c r="G57" s="78">
        <v>0</v>
      </c>
      <c r="H57" s="68">
        <f t="shared" si="4"/>
        <v>0</v>
      </c>
      <c r="I57" s="61" t="s">
        <v>101</v>
      </c>
      <c r="J57" s="63">
        <v>30171.35</v>
      </c>
      <c r="L57" s="77"/>
    </row>
    <row r="58" spans="1:12" ht="14.25">
      <c r="A58" s="66"/>
      <c r="B58" s="65" t="s">
        <v>250</v>
      </c>
      <c r="C58" s="66"/>
      <c r="D58" s="61">
        <v>903</v>
      </c>
      <c r="E58" s="72">
        <v>2317553.3</v>
      </c>
      <c r="G58" s="78">
        <v>2151045.31</v>
      </c>
      <c r="H58" s="68">
        <f t="shared" si="4"/>
        <v>166507.98999999976</v>
      </c>
      <c r="I58" s="61">
        <v>533</v>
      </c>
      <c r="J58" s="63">
        <v>48777.07</v>
      </c>
      <c r="L58" s="69">
        <f aca="true" t="shared" si="6" ref="L58:L75">+H58/G58</f>
        <v>0.07740794172299409</v>
      </c>
    </row>
    <row r="59" spans="1:12" ht="14.25">
      <c r="A59" s="66"/>
      <c r="B59" s="65" t="s">
        <v>251</v>
      </c>
      <c r="C59" s="66"/>
      <c r="D59" s="61">
        <v>904</v>
      </c>
      <c r="E59" s="72">
        <v>288451.23</v>
      </c>
      <c r="G59" s="78">
        <v>259569.17</v>
      </c>
      <c r="H59" s="68">
        <f t="shared" si="4"/>
        <v>28882.05999999997</v>
      </c>
      <c r="L59" s="69">
        <f t="shared" si="6"/>
        <v>0.11126922353683208</v>
      </c>
    </row>
    <row r="60" spans="1:12" ht="14.25">
      <c r="A60" s="66"/>
      <c r="B60" s="65" t="s">
        <v>252</v>
      </c>
      <c r="C60" s="66"/>
      <c r="D60" s="61">
        <v>907</v>
      </c>
      <c r="E60" s="72">
        <v>238697.73</v>
      </c>
      <c r="G60" s="78">
        <v>244932.07</v>
      </c>
      <c r="H60" s="68">
        <f t="shared" si="4"/>
        <v>-6234.3399999999965</v>
      </c>
      <c r="L60" s="69">
        <f t="shared" si="6"/>
        <v>-0.02545334304323642</v>
      </c>
    </row>
    <row r="61" spans="1:12" ht="14.25">
      <c r="A61" s="66"/>
      <c r="B61" s="65" t="s">
        <v>253</v>
      </c>
      <c r="C61" s="66"/>
      <c r="D61" s="61">
        <v>914</v>
      </c>
      <c r="E61" s="72">
        <v>246302.16</v>
      </c>
      <c r="G61" s="78">
        <v>180358.09</v>
      </c>
      <c r="H61" s="68">
        <f t="shared" si="4"/>
        <v>65944.07</v>
      </c>
      <c r="L61" s="69">
        <f t="shared" si="6"/>
        <v>0.3656285670357233</v>
      </c>
    </row>
    <row r="62" spans="1:12" ht="14.25">
      <c r="A62" s="66"/>
      <c r="B62" s="65" t="s">
        <v>254</v>
      </c>
      <c r="C62" s="66"/>
      <c r="D62" s="61">
        <v>925</v>
      </c>
      <c r="E62" s="72">
        <v>480218.91</v>
      </c>
      <c r="G62" s="78">
        <v>499109.68</v>
      </c>
      <c r="H62" s="68">
        <f t="shared" si="4"/>
        <v>-18890.77000000002</v>
      </c>
      <c r="L62" s="69">
        <f t="shared" si="6"/>
        <v>-0.03784893532820285</v>
      </c>
    </row>
    <row r="63" spans="1:12" ht="14.25">
      <c r="A63" s="66"/>
      <c r="B63" s="65" t="s">
        <v>255</v>
      </c>
      <c r="C63" s="66"/>
      <c r="D63" s="61">
        <v>926</v>
      </c>
      <c r="E63" s="72">
        <v>70746.73</v>
      </c>
      <c r="G63" s="78">
        <v>65102.17</v>
      </c>
      <c r="H63" s="68">
        <f t="shared" si="4"/>
        <v>5644.559999999998</v>
      </c>
      <c r="L63" s="69">
        <f t="shared" si="6"/>
        <v>0.0867031006800541</v>
      </c>
    </row>
    <row r="64" spans="1:12" ht="14.25">
      <c r="A64" s="66"/>
      <c r="B64" s="65" t="s">
        <v>102</v>
      </c>
      <c r="C64" s="66"/>
      <c r="D64" s="61">
        <v>990</v>
      </c>
      <c r="E64" s="72">
        <v>9440.26</v>
      </c>
      <c r="G64" s="78">
        <v>4181.51</v>
      </c>
      <c r="H64" s="68">
        <f t="shared" si="4"/>
        <v>5258.75</v>
      </c>
      <c r="L64" s="69">
        <f t="shared" si="6"/>
        <v>1.2576198550284465</v>
      </c>
    </row>
    <row r="65" spans="1:12" ht="14.25">
      <c r="A65" s="66"/>
      <c r="B65" s="65" t="s">
        <v>238</v>
      </c>
      <c r="C65" s="66"/>
      <c r="D65" s="61">
        <v>803</v>
      </c>
      <c r="E65" s="72">
        <v>2173629.86</v>
      </c>
      <c r="G65" s="78">
        <v>1181875.49</v>
      </c>
      <c r="H65" s="68">
        <f t="shared" si="4"/>
        <v>991754.3699999999</v>
      </c>
      <c r="L65" s="69">
        <f t="shared" si="6"/>
        <v>0.8391360836157115</v>
      </c>
    </row>
    <row r="66" spans="1:12" ht="14.25">
      <c r="A66" s="66"/>
      <c r="B66" s="65" t="s">
        <v>239</v>
      </c>
      <c r="C66" s="66"/>
      <c r="D66" s="61">
        <v>804</v>
      </c>
      <c r="E66" s="72">
        <v>149822.57</v>
      </c>
      <c r="G66" s="78">
        <v>89971.69</v>
      </c>
      <c r="H66" s="68">
        <f t="shared" si="4"/>
        <v>59850.880000000005</v>
      </c>
      <c r="L66" s="69">
        <f t="shared" si="6"/>
        <v>0.6652190261181046</v>
      </c>
    </row>
    <row r="67" spans="1:12" ht="14.25">
      <c r="A67" s="66"/>
      <c r="B67" s="65" t="s">
        <v>240</v>
      </c>
      <c r="C67" s="66"/>
      <c r="D67" s="61">
        <v>807</v>
      </c>
      <c r="E67" s="72">
        <v>6310.57</v>
      </c>
      <c r="G67" s="78">
        <v>21141</v>
      </c>
      <c r="H67" s="68">
        <f t="shared" si="4"/>
        <v>-14830.43</v>
      </c>
      <c r="L67" s="69">
        <f t="shared" si="6"/>
        <v>-0.7015008750768649</v>
      </c>
    </row>
    <row r="68" spans="1:12" ht="14.25">
      <c r="A68" s="66"/>
      <c r="B68" s="65" t="s">
        <v>241</v>
      </c>
      <c r="C68" s="66"/>
      <c r="D68" s="61">
        <v>814</v>
      </c>
      <c r="E68" s="72">
        <v>275360.01</v>
      </c>
      <c r="F68" s="87"/>
      <c r="G68" s="78">
        <v>231687</v>
      </c>
      <c r="H68" s="68">
        <f t="shared" si="4"/>
        <v>43673.01000000001</v>
      </c>
      <c r="L68" s="69">
        <f t="shared" si="6"/>
        <v>0.18850004531976333</v>
      </c>
    </row>
    <row r="69" spans="1:12" ht="14.25">
      <c r="A69" s="66"/>
      <c r="B69" s="65" t="s">
        <v>242</v>
      </c>
      <c r="C69" s="66"/>
      <c r="D69" s="61">
        <v>825</v>
      </c>
      <c r="E69" s="72">
        <v>162070.13</v>
      </c>
      <c r="F69" s="87"/>
      <c r="G69" s="78">
        <v>109216.24</v>
      </c>
      <c r="H69" s="68">
        <f t="shared" si="4"/>
        <v>52853.89</v>
      </c>
      <c r="L69" s="69">
        <f t="shared" si="6"/>
        <v>0.48393801141661713</v>
      </c>
    </row>
    <row r="70" spans="1:12" ht="14.25">
      <c r="A70" s="66"/>
      <c r="B70" s="65" t="s">
        <v>243</v>
      </c>
      <c r="C70" s="66"/>
      <c r="D70" s="61">
        <v>826</v>
      </c>
      <c r="E70" s="72">
        <v>30659</v>
      </c>
      <c r="F70" s="90"/>
      <c r="G70" s="78">
        <v>40399.75</v>
      </c>
      <c r="H70" s="68">
        <f t="shared" si="4"/>
        <v>-9740.75</v>
      </c>
      <c r="L70" s="69">
        <f t="shared" si="6"/>
        <v>-0.2411091652794881</v>
      </c>
    </row>
    <row r="71" spans="1:12" ht="14.25">
      <c r="A71" s="66"/>
      <c r="B71" s="65" t="s">
        <v>103</v>
      </c>
      <c r="C71" s="66"/>
      <c r="D71" s="61">
        <v>983</v>
      </c>
      <c r="E71" s="72">
        <v>211991.24</v>
      </c>
      <c r="F71" s="88"/>
      <c r="G71" s="89">
        <v>264429.43</v>
      </c>
      <c r="H71" s="68">
        <f t="shared" si="4"/>
        <v>-52438.19</v>
      </c>
      <c r="L71" s="69">
        <f t="shared" si="6"/>
        <v>-0.19830693580514092</v>
      </c>
    </row>
    <row r="72" spans="1:12" ht="14.25">
      <c r="A72" s="66"/>
      <c r="B72" s="65" t="s">
        <v>256</v>
      </c>
      <c r="C72" s="66"/>
      <c r="D72" s="61">
        <v>985</v>
      </c>
      <c r="E72" s="81">
        <v>115</v>
      </c>
      <c r="G72" s="83"/>
      <c r="H72" s="68">
        <f>+E72-G72</f>
        <v>115</v>
      </c>
      <c r="L72" s="69" t="e">
        <f>+H72/G72</f>
        <v>#DIV/0!</v>
      </c>
    </row>
    <row r="73" spans="1:12" ht="14.25">
      <c r="A73" s="66"/>
      <c r="B73" s="79" t="s">
        <v>104</v>
      </c>
      <c r="E73" s="84">
        <f>SUM(E36:E72)</f>
        <v>13729904.660000002</v>
      </c>
      <c r="G73" s="84">
        <f>SUM(G36:G72)</f>
        <v>11580037.6</v>
      </c>
      <c r="H73" s="68">
        <f t="shared" si="4"/>
        <v>2149867.0600000024</v>
      </c>
      <c r="L73" s="69">
        <f t="shared" si="6"/>
        <v>0.18565285660212386</v>
      </c>
    </row>
    <row r="74" spans="1:12" ht="14.25">
      <c r="A74" s="75" t="s">
        <v>105</v>
      </c>
      <c r="B74" s="66"/>
      <c r="C74" s="66"/>
      <c r="E74" s="91">
        <f>+E73+E34</f>
        <v>31686912.71</v>
      </c>
      <c r="G74" s="91">
        <f>+G73+G34</f>
        <v>28184569.74</v>
      </c>
      <c r="H74" s="68">
        <f t="shared" si="4"/>
        <v>3502342.9700000025</v>
      </c>
      <c r="L74" s="69">
        <f t="shared" si="6"/>
        <v>0.1242645533463447</v>
      </c>
    </row>
    <row r="75" spans="1:12" ht="14.25">
      <c r="A75" s="75" t="s">
        <v>106</v>
      </c>
      <c r="B75" s="66"/>
      <c r="C75" s="66"/>
      <c r="E75" s="92">
        <f>+E15-E74</f>
        <v>8577910.75999999</v>
      </c>
      <c r="G75" s="92">
        <f>+G15-G74</f>
        <v>9960416.48999999</v>
      </c>
      <c r="H75" s="68">
        <f t="shared" si="4"/>
        <v>-1382505.7300000004</v>
      </c>
      <c r="L75" s="69">
        <f t="shared" si="6"/>
        <v>-0.13879999208747965</v>
      </c>
    </row>
    <row r="76" spans="1:8" ht="14.25">
      <c r="A76" s="75"/>
      <c r="B76" s="66" t="s">
        <v>107</v>
      </c>
      <c r="C76" s="66"/>
      <c r="E76" s="92"/>
      <c r="G76" s="93"/>
      <c r="H76" s="68">
        <f t="shared" si="4"/>
        <v>0</v>
      </c>
    </row>
    <row r="77" spans="1:12" ht="14.25">
      <c r="A77" s="66"/>
      <c r="B77" s="65" t="s">
        <v>257</v>
      </c>
      <c r="C77" s="66"/>
      <c r="D77" s="61">
        <v>996</v>
      </c>
      <c r="E77" s="94">
        <v>4522087.84</v>
      </c>
      <c r="G77" s="89">
        <v>4843948.04</v>
      </c>
      <c r="H77" s="68">
        <f t="shared" si="4"/>
        <v>-321860.2000000002</v>
      </c>
      <c r="L77" s="69">
        <f>+H77/G77</f>
        <v>-0.06644584073614468</v>
      </c>
    </row>
    <row r="78" spans="1:12" ht="14.25">
      <c r="A78" s="66"/>
      <c r="B78" s="65" t="s">
        <v>108</v>
      </c>
      <c r="C78" s="66"/>
      <c r="D78" s="61">
        <v>997</v>
      </c>
      <c r="E78" s="95">
        <v>7537.92</v>
      </c>
      <c r="G78" s="83">
        <v>1606.49</v>
      </c>
      <c r="H78" s="68">
        <f t="shared" si="4"/>
        <v>5931.43</v>
      </c>
      <c r="L78" s="69">
        <f>+H78/G78</f>
        <v>3.6921673959999755</v>
      </c>
    </row>
    <row r="79" spans="1:12" ht="15" thickBot="1">
      <c r="A79" s="75" t="s">
        <v>109</v>
      </c>
      <c r="B79" s="66"/>
      <c r="C79" s="66"/>
      <c r="E79" s="96">
        <f>+E75-E77-E78</f>
        <v>4048284.9999999907</v>
      </c>
      <c r="G79" s="96">
        <f>+G75-G77-G78</f>
        <v>5114861.959999991</v>
      </c>
      <c r="H79" s="68">
        <f t="shared" si="4"/>
        <v>-1066576.96</v>
      </c>
      <c r="L79" s="69">
        <f>+H79/G79</f>
        <v>-0.20852507229735714</v>
      </c>
    </row>
    <row r="80" ht="15" thickTop="1"/>
    <row r="81" spans="1:4" ht="14.25">
      <c r="A81" s="61" t="s">
        <v>110</v>
      </c>
      <c r="D81" s="61" t="s">
        <v>113</v>
      </c>
    </row>
    <row r="82" ht="15">
      <c r="F82" s="25"/>
    </row>
    <row r="84" spans="1:7" ht="15">
      <c r="A84" s="98" t="s">
        <v>111</v>
      </c>
      <c r="D84" s="98" t="s">
        <v>114</v>
      </c>
      <c r="G84" s="99"/>
    </row>
    <row r="85" spans="1:4" ht="14.25">
      <c r="A85" s="61" t="s">
        <v>112</v>
      </c>
      <c r="C85" s="63"/>
      <c r="D85" s="61" t="s">
        <v>115</v>
      </c>
    </row>
    <row r="86" spans="3:7" ht="14.25">
      <c r="C86" s="77"/>
      <c r="G86" s="99"/>
    </row>
    <row r="88" spans="3:7" ht="14.25">
      <c r="C88" s="63"/>
      <c r="G88" s="99"/>
    </row>
    <row r="89" spans="3:7" ht="14.25">
      <c r="C89" s="77"/>
      <c r="E89" s="67"/>
      <c r="G89" s="99"/>
    </row>
    <row r="90" spans="3:7" ht="14.25">
      <c r="C90" s="77"/>
      <c r="E90" s="67"/>
      <c r="G90" s="99"/>
    </row>
    <row r="95" spans="9:12" ht="14.25">
      <c r="I95" s="63"/>
      <c r="K95" s="63" t="e">
        <f>SUMIF(K$18:K$67,$F95,#REF!)</f>
        <v>#REF!</v>
      </c>
      <c r="L95" s="63" t="e">
        <f>SUMIF(#REF!,$F95,#REF!)</f>
        <v>#REF!</v>
      </c>
    </row>
    <row r="96" spans="9:12" ht="14.25">
      <c r="I96" s="63"/>
      <c r="K96" s="63" t="e">
        <f>SUMIF(K$18:K$67,$F96,#REF!)</f>
        <v>#REF!</v>
      </c>
      <c r="L96" s="63" t="e">
        <f>SUMIF(#REF!,$F96,#REF!)</f>
        <v>#REF!</v>
      </c>
    </row>
    <row r="97" spans="5:12" ht="14.25">
      <c r="E97" s="61"/>
      <c r="I97" s="63"/>
      <c r="K97" s="63" t="e">
        <f>SUMIF(K$18:K$67,$F97,#REF!)</f>
        <v>#REF!</v>
      </c>
      <c r="L97" s="63" t="e">
        <f>SUMIF(#REF!,$F97,#REF!)</f>
        <v>#REF!</v>
      </c>
    </row>
    <row r="98" spans="5:12" ht="14.25">
      <c r="E98" s="61"/>
      <c r="I98" s="63"/>
      <c r="K98" s="63" t="e">
        <f>SUMIF(K$18:K$67,$F98,#REF!)</f>
        <v>#REF!</v>
      </c>
      <c r="L98" s="63" t="e">
        <f>SUMIF(#REF!,$F98,#REF!)</f>
        <v>#REF!</v>
      </c>
    </row>
    <row r="99" spans="5:12" ht="14.25">
      <c r="E99" s="61"/>
      <c r="I99" s="63"/>
      <c r="K99" s="63" t="e">
        <f>SUMIF(K$18:K$67,$F99,#REF!)</f>
        <v>#REF!</v>
      </c>
      <c r="L99" s="63" t="e">
        <f>SUMIF(#REF!,$F99,#REF!)</f>
        <v>#REF!</v>
      </c>
    </row>
    <row r="100" spans="5:12" ht="14.25">
      <c r="E100" s="61"/>
      <c r="I100" s="63"/>
      <c r="K100" s="63" t="e">
        <f>SUMIF(K$18:K$67,$F100,#REF!)</f>
        <v>#REF!</v>
      </c>
      <c r="L100" s="63" t="e">
        <f>SUMIF(#REF!,$F100,#REF!)</f>
        <v>#REF!</v>
      </c>
    </row>
    <row r="101" spans="5:12" ht="14.25">
      <c r="E101" s="61"/>
      <c r="I101" s="63"/>
      <c r="K101" s="63" t="e">
        <f>SUMIF(K$18:K$67,$F101,#REF!)</f>
        <v>#REF!</v>
      </c>
      <c r="L101" s="63" t="e">
        <f>SUMIF(#REF!,$F101,#REF!)</f>
        <v>#REF!</v>
      </c>
    </row>
    <row r="102" spans="5:12" ht="14.25">
      <c r="E102" s="61"/>
      <c r="I102" s="63"/>
      <c r="K102" s="63" t="e">
        <f>SUMIF(K$18:K$67,$F102,#REF!)</f>
        <v>#REF!</v>
      </c>
      <c r="L102" s="63" t="e">
        <f>SUMIF(#REF!,$F102,#REF!)</f>
        <v>#REF!</v>
      </c>
    </row>
    <row r="103" spans="5:12" ht="14.25">
      <c r="E103" s="61"/>
      <c r="I103" s="63"/>
      <c r="K103" s="63" t="e">
        <f>SUMIF(K$18:K$67,$F103,#REF!)</f>
        <v>#REF!</v>
      </c>
      <c r="L103" s="63" t="e">
        <f>SUMIF(#REF!,$F103,#REF!)</f>
        <v>#REF!</v>
      </c>
    </row>
    <row r="104" spans="5:12" s="63" customFormat="1" ht="14.25">
      <c r="E104" s="61"/>
      <c r="F104" s="24"/>
      <c r="G104" s="78"/>
      <c r="H104" s="61"/>
      <c r="K104" s="63" t="e">
        <f>SUMIF(K$18:K$67,$F104,#REF!)</f>
        <v>#REF!</v>
      </c>
      <c r="L104" s="63" t="e">
        <f>SUMIF(#REF!,$F104,#REF!)</f>
        <v>#REF!</v>
      </c>
    </row>
    <row r="105" spans="5:12" s="63" customFormat="1" ht="14.25">
      <c r="E105" s="61"/>
      <c r="F105" s="24"/>
      <c r="G105" s="78"/>
      <c r="H105" s="61"/>
      <c r="K105" s="63" t="e">
        <f>SUMIF(K$18:K$67,$F105,#REF!)</f>
        <v>#REF!</v>
      </c>
      <c r="L105" s="63" t="e">
        <f>SUMIF(#REF!,$F105,#REF!)</f>
        <v>#REF!</v>
      </c>
    </row>
    <row r="106" spans="5:12" s="63" customFormat="1" ht="14.25">
      <c r="E106" s="61"/>
      <c r="F106" s="24"/>
      <c r="G106" s="78"/>
      <c r="H106" s="61"/>
      <c r="K106" s="63" t="e">
        <f>SUMIF(K$18:K$67,$F106,#REF!)</f>
        <v>#REF!</v>
      </c>
      <c r="L106" s="63" t="e">
        <f>SUMIF(#REF!,$F106,#REF!)</f>
        <v>#REF!</v>
      </c>
    </row>
    <row r="107" spans="5:12" s="63" customFormat="1" ht="14.25">
      <c r="E107" s="61"/>
      <c r="F107" s="24"/>
      <c r="G107" s="78"/>
      <c r="H107" s="61"/>
      <c r="K107" s="63" t="e">
        <f>SUMIF(K$18:K$67,$F107,#REF!)</f>
        <v>#REF!</v>
      </c>
      <c r="L107" s="63" t="e">
        <f>SUMIF(#REF!,$F107,#REF!)</f>
        <v>#REF!</v>
      </c>
    </row>
    <row r="108" spans="5:12" s="63" customFormat="1" ht="14.25">
      <c r="E108" s="61"/>
      <c r="F108" s="24"/>
      <c r="G108" s="78"/>
      <c r="H108" s="61"/>
      <c r="K108" s="63" t="e">
        <f>SUMIF(K$18:K$67,$F108,#REF!)</f>
        <v>#REF!</v>
      </c>
      <c r="L108" s="63" t="e">
        <f>SUMIF(#REF!,$F108,#REF!)</f>
        <v>#REF!</v>
      </c>
    </row>
    <row r="109" spans="5:12" s="63" customFormat="1" ht="14.25">
      <c r="E109" s="61"/>
      <c r="F109" s="24"/>
      <c r="G109" s="78"/>
      <c r="H109" s="61"/>
      <c r="K109" s="63" t="e">
        <f>SUMIF(K$18:K$67,$F109,#REF!)</f>
        <v>#REF!</v>
      </c>
      <c r="L109" s="63" t="e">
        <f>SUMIF(#REF!,$F109,#REF!)</f>
        <v>#REF!</v>
      </c>
    </row>
    <row r="110" spans="5:12" s="63" customFormat="1" ht="14.25">
      <c r="E110" s="61"/>
      <c r="F110" s="24"/>
      <c r="G110" s="78"/>
      <c r="H110" s="61"/>
      <c r="K110" s="63" t="e">
        <f>SUMIF(K$18:K$67,$F110,#REF!)</f>
        <v>#REF!</v>
      </c>
      <c r="L110" s="63" t="e">
        <f>SUMIF(#REF!,$F110,#REF!)</f>
        <v>#REF!</v>
      </c>
    </row>
    <row r="111" spans="5:12" s="63" customFormat="1" ht="14.25">
      <c r="E111" s="61"/>
      <c r="F111" s="24"/>
      <c r="G111" s="78"/>
      <c r="H111" s="61"/>
      <c r="K111" s="63" t="e">
        <f>SUMIF(K$18:K$67,$F111,#REF!)</f>
        <v>#REF!</v>
      </c>
      <c r="L111" s="63" t="e">
        <f>SUMIF(#REF!,$F111,#REF!)</f>
        <v>#REF!</v>
      </c>
    </row>
    <row r="112" spans="5:12" s="63" customFormat="1" ht="14.25">
      <c r="E112" s="61"/>
      <c r="F112" s="24"/>
      <c r="G112" s="78"/>
      <c r="H112" s="61"/>
      <c r="K112" s="63" t="e">
        <f>SUMIF(K$18:K$67,$F112,#REF!)</f>
        <v>#REF!</v>
      </c>
      <c r="L112" s="63" t="e">
        <f>SUMIF(#REF!,$F112,#REF!)</f>
        <v>#REF!</v>
      </c>
    </row>
    <row r="113" spans="6:12" s="63" customFormat="1" ht="14.25">
      <c r="F113" s="100"/>
      <c r="G113" s="78"/>
      <c r="H113" s="61"/>
      <c r="K113" s="63" t="e">
        <f>SUMIF(K$18:K$67,$F113,#REF!)</f>
        <v>#REF!</v>
      </c>
      <c r="L113" s="63" t="e">
        <f>SUMIF(#REF!,$F113,#REF!)</f>
        <v>#REF!</v>
      </c>
    </row>
    <row r="114" spans="6:12" s="63" customFormat="1" ht="14.25">
      <c r="F114" s="100"/>
      <c r="G114" s="78"/>
      <c r="H114" s="61"/>
      <c r="K114" s="63" t="e">
        <f>SUMIF(K$18:K$67,$F114,#REF!)</f>
        <v>#REF!</v>
      </c>
      <c r="L114" s="63" t="e">
        <f>SUMIF(#REF!,$F114,#REF!)</f>
        <v>#REF!</v>
      </c>
    </row>
    <row r="115" spans="6:12" s="63" customFormat="1" ht="14.25">
      <c r="F115" s="100"/>
      <c r="G115" s="78"/>
      <c r="H115" s="61"/>
      <c r="K115" s="63" t="e">
        <f>SUMIF(K$18:K$67,$F115,#REF!)</f>
        <v>#REF!</v>
      </c>
      <c r="L115" s="63" t="e">
        <f>SUMIF(#REF!,$F115,#REF!)</f>
        <v>#REF!</v>
      </c>
    </row>
    <row r="116" spans="6:12" s="63" customFormat="1" ht="14.25">
      <c r="F116" s="100"/>
      <c r="G116" s="78"/>
      <c r="H116" s="61"/>
      <c r="K116" s="63" t="e">
        <f>SUMIF(K$18:K$67,$F116,#REF!)</f>
        <v>#REF!</v>
      </c>
      <c r="L116" s="63" t="e">
        <f>SUMIF(#REF!,$F116,#REF!)</f>
        <v>#REF!</v>
      </c>
    </row>
    <row r="117" spans="6:12" s="63" customFormat="1" ht="14.25">
      <c r="F117" s="100"/>
      <c r="G117" s="78"/>
      <c r="H117" s="61"/>
      <c r="K117" s="63" t="e">
        <f>SUMIF(K$18:K$67,$F117,#REF!)</f>
        <v>#REF!</v>
      </c>
      <c r="L117" s="63" t="e">
        <f>SUMIF(#REF!,$F117,#REF!)</f>
        <v>#REF!</v>
      </c>
    </row>
    <row r="118" spans="6:12" s="63" customFormat="1" ht="14.25">
      <c r="F118" s="100"/>
      <c r="G118" s="78"/>
      <c r="H118" s="61"/>
      <c r="K118" s="63" t="e">
        <f>SUMIF(K$18:K$67,$F118,#REF!)</f>
        <v>#REF!</v>
      </c>
      <c r="L118" s="63" t="e">
        <f>SUMIF(#REF!,$F118,#REF!)</f>
        <v>#REF!</v>
      </c>
    </row>
    <row r="119" spans="6:12" s="63" customFormat="1" ht="14.25">
      <c r="F119" s="100"/>
      <c r="G119" s="78"/>
      <c r="H119" s="61"/>
      <c r="K119" s="63" t="e">
        <f>SUMIF(K$18:K$67,$F119,#REF!)</f>
        <v>#REF!</v>
      </c>
      <c r="L119" s="63" t="e">
        <f>SUMIF(#REF!,$F119,#REF!)</f>
        <v>#REF!</v>
      </c>
    </row>
    <row r="120" spans="6:12" s="63" customFormat="1" ht="14.25">
      <c r="F120" s="100"/>
      <c r="G120" s="78"/>
      <c r="H120" s="61"/>
      <c r="K120" s="63" t="e">
        <f>SUMIF(K$18:K$67,$F120,#REF!)</f>
        <v>#REF!</v>
      </c>
      <c r="L120" s="63" t="e">
        <f>SUMIF(#REF!,$F120,#REF!)</f>
        <v>#REF!</v>
      </c>
    </row>
    <row r="121" spans="6:12" s="63" customFormat="1" ht="14.25">
      <c r="F121" s="100"/>
      <c r="G121" s="78"/>
      <c r="H121" s="61"/>
      <c r="K121" s="63" t="e">
        <f>SUMIF(K$18:K$67,$F121,#REF!)</f>
        <v>#REF!</v>
      </c>
      <c r="L121" s="63" t="e">
        <f>SUMIF(#REF!,$F121,#REF!)</f>
        <v>#REF!</v>
      </c>
    </row>
    <row r="122" spans="6:12" s="63" customFormat="1" ht="14.25">
      <c r="F122" s="100"/>
      <c r="G122" s="78"/>
      <c r="H122" s="61"/>
      <c r="K122" s="63" t="e">
        <f>SUMIF(K$18:K$67,$F122,#REF!)</f>
        <v>#REF!</v>
      </c>
      <c r="L122" s="63" t="e">
        <f>SUMIF(#REF!,$F122,#REF!)</f>
        <v>#REF!</v>
      </c>
    </row>
    <row r="123" spans="6:12" s="63" customFormat="1" ht="14.25">
      <c r="F123" s="100"/>
      <c r="G123" s="78"/>
      <c r="H123" s="61"/>
      <c r="K123" s="63" t="e">
        <f>SUMIF(K$18:K$67,$F123,#REF!)</f>
        <v>#REF!</v>
      </c>
      <c r="L123" s="63" t="e">
        <f>SUMIF(#REF!,$F123,#REF!)</f>
        <v>#REF!</v>
      </c>
    </row>
    <row r="124" spans="6:12" s="63" customFormat="1" ht="14.25">
      <c r="F124" s="100"/>
      <c r="G124" s="78"/>
      <c r="H124" s="61"/>
      <c r="K124" s="63" t="e">
        <f>SUMIF(K$18:K$67,$F124,#REF!)</f>
        <v>#REF!</v>
      </c>
      <c r="L124" s="63" t="e">
        <f>SUMIF(#REF!,$F124,#REF!)</f>
        <v>#REF!</v>
      </c>
    </row>
    <row r="125" spans="6:12" s="63" customFormat="1" ht="14.25">
      <c r="F125" s="100"/>
      <c r="G125" s="78"/>
      <c r="H125" s="61"/>
      <c r="K125" s="63" t="e">
        <f>SUMIF(K$18:K$67,$F125,#REF!)</f>
        <v>#REF!</v>
      </c>
      <c r="L125" s="63" t="e">
        <f>SUMIF(#REF!,$F125,#REF!)</f>
        <v>#REF!</v>
      </c>
    </row>
    <row r="126" spans="6:12" s="63" customFormat="1" ht="14.25">
      <c r="F126" s="100"/>
      <c r="G126" s="78"/>
      <c r="H126" s="61"/>
      <c r="K126" s="63" t="e">
        <f>SUMIF(K$18:K$67,$F126,#REF!)</f>
        <v>#REF!</v>
      </c>
      <c r="L126" s="63" t="e">
        <f>SUMIF(#REF!,$F126,#REF!)</f>
        <v>#REF!</v>
      </c>
    </row>
    <row r="127" spans="6:12" s="63" customFormat="1" ht="14.25">
      <c r="F127" s="100"/>
      <c r="G127" s="78"/>
      <c r="H127" s="61"/>
      <c r="K127" s="63" t="e">
        <f>SUMIF(K$18:K$67,$F127,#REF!)</f>
        <v>#REF!</v>
      </c>
      <c r="L127" s="63" t="e">
        <f>SUMIF(#REF!,$F127,#REF!)</f>
        <v>#REF!</v>
      </c>
    </row>
    <row r="128" spans="6:12" s="63" customFormat="1" ht="14.25">
      <c r="F128" s="100"/>
      <c r="G128" s="78"/>
      <c r="H128" s="61"/>
      <c r="K128" s="63" t="e">
        <f>SUMIF(K$18:K$67,$F128,#REF!)</f>
        <v>#REF!</v>
      </c>
      <c r="L128" s="63" t="e">
        <f>SUMIF(#REF!,$F128,#REF!)</f>
        <v>#REF!</v>
      </c>
    </row>
    <row r="129" spans="6:12" s="63" customFormat="1" ht="14.25">
      <c r="F129" s="100"/>
      <c r="G129" s="78"/>
      <c r="H129" s="61"/>
      <c r="K129" s="63" t="e">
        <f>SUMIF(K$18:K$67,$F129,#REF!)</f>
        <v>#REF!</v>
      </c>
      <c r="L129" s="63" t="e">
        <f>SUMIF(#REF!,$F129,#REF!)</f>
        <v>#REF!</v>
      </c>
    </row>
    <row r="130" spans="6:12" s="63" customFormat="1" ht="14.25">
      <c r="F130" s="100"/>
      <c r="G130" s="78"/>
      <c r="H130" s="61"/>
      <c r="K130" s="63" t="e">
        <f>SUMIF(K$18:K$67,$F130,#REF!)</f>
        <v>#REF!</v>
      </c>
      <c r="L130" s="63" t="e">
        <f>SUMIF(#REF!,$F130,#REF!)</f>
        <v>#REF!</v>
      </c>
    </row>
    <row r="131" spans="6:12" s="63" customFormat="1" ht="14.25">
      <c r="F131" s="100"/>
      <c r="G131" s="78"/>
      <c r="H131" s="61"/>
      <c r="K131" s="63" t="e">
        <f>SUMIF(K$18:K$67,$F131,#REF!)</f>
        <v>#REF!</v>
      </c>
      <c r="L131" s="63" t="e">
        <f>SUMIF(#REF!,$F131,#REF!)</f>
        <v>#REF!</v>
      </c>
    </row>
    <row r="132" spans="6:12" s="63" customFormat="1" ht="14.25">
      <c r="F132" s="100"/>
      <c r="G132" s="78"/>
      <c r="H132" s="61"/>
      <c r="K132" s="63" t="e">
        <f>SUMIF(K$18:K$67,$F132,#REF!)</f>
        <v>#REF!</v>
      </c>
      <c r="L132" s="63" t="e">
        <f>SUMIF(#REF!,$F132,#REF!)</f>
        <v>#REF!</v>
      </c>
    </row>
    <row r="133" spans="6:12" s="63" customFormat="1" ht="14.25">
      <c r="F133" s="100"/>
      <c r="G133" s="78"/>
      <c r="H133" s="61"/>
      <c r="K133" s="63" t="e">
        <f>SUMIF(K$18:K$67,$F133,#REF!)</f>
        <v>#REF!</v>
      </c>
      <c r="L133" s="63" t="e">
        <f>SUMIF(#REF!,$F133,#REF!)</f>
        <v>#REF!</v>
      </c>
    </row>
    <row r="134" spans="6:12" s="63" customFormat="1" ht="14.25">
      <c r="F134" s="100"/>
      <c r="G134" s="78"/>
      <c r="H134" s="61"/>
      <c r="K134" s="63" t="e">
        <f>SUMIF(K$18:K$67,$F134,#REF!)</f>
        <v>#REF!</v>
      </c>
      <c r="L134" s="63" t="e">
        <f>SUMIF(#REF!,$F134,#REF!)</f>
        <v>#REF!</v>
      </c>
    </row>
    <row r="135" spans="6:12" s="63" customFormat="1" ht="14.25">
      <c r="F135" s="100"/>
      <c r="G135" s="78"/>
      <c r="H135" s="61"/>
      <c r="K135" s="63" t="e">
        <f>SUMIF(K$18:K$67,$F135,#REF!)</f>
        <v>#REF!</v>
      </c>
      <c r="L135" s="63" t="e">
        <f>SUMIF(#REF!,$F135,#REF!)</f>
        <v>#REF!</v>
      </c>
    </row>
    <row r="136" spans="6:12" s="63" customFormat="1" ht="14.25">
      <c r="F136" s="100"/>
      <c r="G136" s="78"/>
      <c r="H136" s="61"/>
      <c r="K136" s="63" t="e">
        <f>SUMIF(K$18:K$67,$F136,#REF!)</f>
        <v>#REF!</v>
      </c>
      <c r="L136" s="63" t="e">
        <f>SUMIF(#REF!,$F136,#REF!)</f>
        <v>#REF!</v>
      </c>
    </row>
    <row r="137" spans="6:12" s="63" customFormat="1" ht="14.25">
      <c r="F137" s="100"/>
      <c r="G137" s="78"/>
      <c r="H137" s="61"/>
      <c r="K137" s="63" t="e">
        <f>SUMIF(K$18:K$67,$F137,#REF!)</f>
        <v>#REF!</v>
      </c>
      <c r="L137" s="63" t="e">
        <f>SUMIF(#REF!,$F137,#REF!)</f>
        <v>#REF!</v>
      </c>
    </row>
    <row r="138" spans="6:12" s="63" customFormat="1" ht="14.25">
      <c r="F138" s="100"/>
      <c r="G138" s="78"/>
      <c r="H138" s="61"/>
      <c r="K138" s="63" t="e">
        <f>SUMIF(K$18:K$67,$F138,#REF!)</f>
        <v>#REF!</v>
      </c>
      <c r="L138" s="63" t="e">
        <f>SUMIF(#REF!,$F138,#REF!)</f>
        <v>#REF!</v>
      </c>
    </row>
    <row r="139" spans="6:12" s="63" customFormat="1" ht="14.25">
      <c r="F139" s="100"/>
      <c r="G139" s="78"/>
      <c r="H139" s="61"/>
      <c r="K139" s="63" t="e">
        <f>SUMIF(K$18:K$67,$F139,#REF!)</f>
        <v>#REF!</v>
      </c>
      <c r="L139" s="63" t="e">
        <f>SUMIF(#REF!,$F139,#REF!)</f>
        <v>#REF!</v>
      </c>
    </row>
    <row r="140" spans="6:12" s="63" customFormat="1" ht="14.25">
      <c r="F140" s="100"/>
      <c r="G140" s="78"/>
      <c r="H140" s="61"/>
      <c r="K140" s="63" t="e">
        <f>SUMIF(K$18:K$67,$F140,#REF!)</f>
        <v>#REF!</v>
      </c>
      <c r="L140" s="63" t="e">
        <f>SUMIF(#REF!,$F140,#REF!)</f>
        <v>#REF!</v>
      </c>
    </row>
    <row r="141" spans="6:12" s="63" customFormat="1" ht="14.25">
      <c r="F141" s="100"/>
      <c r="G141" s="78"/>
      <c r="H141" s="61"/>
      <c r="K141" s="63" t="e">
        <f>SUMIF(K$18:K$67,$F141,#REF!)</f>
        <v>#REF!</v>
      </c>
      <c r="L141" s="63" t="e">
        <f>SUMIF(#REF!,$F141,#REF!)</f>
        <v>#REF!</v>
      </c>
    </row>
    <row r="142" spans="6:12" s="63" customFormat="1" ht="14.25">
      <c r="F142" s="100"/>
      <c r="G142" s="78"/>
      <c r="H142" s="61"/>
      <c r="K142" s="63" t="e">
        <f>SUMIF(K$18:K$67,$F142,#REF!)</f>
        <v>#REF!</v>
      </c>
      <c r="L142" s="63" t="e">
        <f>SUMIF(#REF!,$F142,#REF!)</f>
        <v>#REF!</v>
      </c>
    </row>
    <row r="143" spans="6:12" s="63" customFormat="1" ht="14.25">
      <c r="F143" s="100"/>
      <c r="G143" s="78"/>
      <c r="H143" s="61"/>
      <c r="K143" s="63" t="e">
        <f>SUMIF(K$18:K$67,$F143,#REF!)</f>
        <v>#REF!</v>
      </c>
      <c r="L143" s="63" t="e">
        <f>SUMIF(#REF!,$F143,#REF!)</f>
        <v>#REF!</v>
      </c>
    </row>
    <row r="144" spans="6:12" s="63" customFormat="1" ht="14.25">
      <c r="F144" s="100"/>
      <c r="G144" s="78"/>
      <c r="H144" s="61"/>
      <c r="K144" s="63" t="e">
        <f>SUMIF(K$18:K$67,$F144,#REF!)</f>
        <v>#REF!</v>
      </c>
      <c r="L144" s="63" t="e">
        <f>SUMIF(#REF!,$F144,#REF!)</f>
        <v>#REF!</v>
      </c>
    </row>
    <row r="145" spans="6:12" s="63" customFormat="1" ht="14.25">
      <c r="F145" s="100"/>
      <c r="G145" s="78"/>
      <c r="H145" s="61"/>
      <c r="K145" s="63" t="e">
        <f>SUMIF(K$18:K$67,$F145,#REF!)</f>
        <v>#REF!</v>
      </c>
      <c r="L145" s="63" t="e">
        <f>SUMIF(#REF!,$F145,#REF!)</f>
        <v>#REF!</v>
      </c>
    </row>
    <row r="146" spans="6:12" s="63" customFormat="1" ht="14.25">
      <c r="F146" s="100"/>
      <c r="G146" s="78"/>
      <c r="H146" s="61"/>
      <c r="K146" s="63" t="e">
        <f>SUMIF(K$18:K$67,$F146,#REF!)</f>
        <v>#REF!</v>
      </c>
      <c r="L146" s="63" t="e">
        <f>SUMIF(#REF!,$F146,#REF!)</f>
        <v>#REF!</v>
      </c>
    </row>
    <row r="147" spans="6:12" s="63" customFormat="1" ht="14.25">
      <c r="F147" s="100"/>
      <c r="G147" s="78"/>
      <c r="H147" s="61"/>
      <c r="K147" s="63" t="e">
        <f>SUMIF(K$18:K$67,$F147,#REF!)</f>
        <v>#REF!</v>
      </c>
      <c r="L147" s="63" t="e">
        <f>SUMIF(#REF!,$F147,#REF!)</f>
        <v>#REF!</v>
      </c>
    </row>
    <row r="148" spans="6:12" s="63" customFormat="1" ht="14.25">
      <c r="F148" s="100"/>
      <c r="G148" s="78"/>
      <c r="H148" s="61"/>
      <c r="K148" s="63" t="e">
        <f>SUMIF(K$18:K$67,$F148,#REF!)</f>
        <v>#REF!</v>
      </c>
      <c r="L148" s="63" t="e">
        <f>SUMIF(#REF!,$F148,#REF!)</f>
        <v>#REF!</v>
      </c>
    </row>
    <row r="149" spans="6:12" s="63" customFormat="1" ht="14.25">
      <c r="F149" s="100"/>
      <c r="G149" s="78"/>
      <c r="H149" s="61"/>
      <c r="K149" s="63" t="e">
        <f>SUMIF(K$18:K$67,$F149,#REF!)</f>
        <v>#REF!</v>
      </c>
      <c r="L149" s="63" t="e">
        <f>SUMIF(#REF!,$F149,#REF!)</f>
        <v>#REF!</v>
      </c>
    </row>
    <row r="150" spans="6:12" s="63" customFormat="1" ht="14.25">
      <c r="F150" s="100"/>
      <c r="G150" s="78"/>
      <c r="H150" s="61"/>
      <c r="K150" s="63" t="e">
        <f>SUMIF(K$18:K$67,$F150,#REF!)</f>
        <v>#REF!</v>
      </c>
      <c r="L150" s="63" t="e">
        <f>SUMIF(#REF!,$F150,#REF!)</f>
        <v>#REF!</v>
      </c>
    </row>
    <row r="151" spans="6:12" s="63" customFormat="1" ht="14.25">
      <c r="F151" s="100"/>
      <c r="G151" s="78"/>
      <c r="H151" s="61"/>
      <c r="K151" s="63" t="e">
        <f>SUMIF(K$18:K$67,$F151,#REF!)</f>
        <v>#REF!</v>
      </c>
      <c r="L151" s="63" t="e">
        <f>SUMIF(#REF!,$F151,#REF!)</f>
        <v>#REF!</v>
      </c>
    </row>
    <row r="152" spans="6:12" s="63" customFormat="1" ht="14.25">
      <c r="F152" s="100"/>
      <c r="G152" s="78"/>
      <c r="H152" s="61"/>
      <c r="K152" s="63" t="e">
        <f>SUMIF(K$18:K$67,$F152,#REF!)</f>
        <v>#REF!</v>
      </c>
      <c r="L152" s="63" t="e">
        <f>SUMIF(#REF!,$F152,#REF!)</f>
        <v>#REF!</v>
      </c>
    </row>
    <row r="153" spans="6:12" s="63" customFormat="1" ht="14.25">
      <c r="F153" s="100"/>
      <c r="G153" s="78"/>
      <c r="H153" s="61"/>
      <c r="K153" s="63" t="e">
        <f>SUMIF(K$18:K$67,$F153,#REF!)</f>
        <v>#REF!</v>
      </c>
      <c r="L153" s="63" t="e">
        <f>SUMIF(#REF!,$F153,#REF!)</f>
        <v>#REF!</v>
      </c>
    </row>
    <row r="154" spans="6:12" s="63" customFormat="1" ht="14.25">
      <c r="F154" s="100"/>
      <c r="G154" s="78"/>
      <c r="H154" s="61"/>
      <c r="K154" s="63" t="e">
        <f>SUMIF(K$18:K$67,$F154,#REF!)</f>
        <v>#REF!</v>
      </c>
      <c r="L154" s="63" t="e">
        <f>SUMIF(#REF!,$F154,#REF!)</f>
        <v>#REF!</v>
      </c>
    </row>
    <row r="155" spans="6:12" s="63" customFormat="1" ht="14.25">
      <c r="F155" s="100"/>
      <c r="G155" s="78"/>
      <c r="H155" s="61"/>
      <c r="K155" s="63" t="e">
        <f>SUMIF(K$18:K$67,$F155,#REF!)</f>
        <v>#REF!</v>
      </c>
      <c r="L155" s="63" t="e">
        <f>SUMIF(#REF!,$F155,#REF!)</f>
        <v>#REF!</v>
      </c>
    </row>
    <row r="156" spans="6:12" s="63" customFormat="1" ht="14.25">
      <c r="F156" s="100"/>
      <c r="G156" s="78"/>
      <c r="H156" s="61"/>
      <c r="K156" s="63" t="e">
        <f>SUMIF(K$18:K$67,$F156,#REF!)</f>
        <v>#REF!</v>
      </c>
      <c r="L156" s="63" t="e">
        <f>SUMIF(#REF!,$F156,#REF!)</f>
        <v>#REF!</v>
      </c>
    </row>
    <row r="157" spans="6:12" s="63" customFormat="1" ht="14.25">
      <c r="F157" s="100"/>
      <c r="G157" s="78"/>
      <c r="H157" s="61"/>
      <c r="K157" s="63" t="e">
        <f>SUMIF(K$18:K$67,$F157,#REF!)</f>
        <v>#REF!</v>
      </c>
      <c r="L157" s="63" t="e">
        <f>SUMIF(#REF!,$F157,#REF!)</f>
        <v>#REF!</v>
      </c>
    </row>
    <row r="158" spans="6:12" s="63" customFormat="1" ht="14.25">
      <c r="F158" s="100"/>
      <c r="G158" s="78"/>
      <c r="H158" s="61"/>
      <c r="K158" s="63" t="e">
        <f>SUMIF(K$18:K$67,$F158,#REF!)</f>
        <v>#REF!</v>
      </c>
      <c r="L158" s="63" t="e">
        <f>SUMIF(#REF!,$F158,#REF!)</f>
        <v>#REF!</v>
      </c>
    </row>
    <row r="159" spans="6:12" s="63" customFormat="1" ht="14.25">
      <c r="F159" s="100"/>
      <c r="G159" s="78"/>
      <c r="H159" s="61"/>
      <c r="K159" s="63" t="e">
        <f>SUMIF(K$18:K$67,$F159,#REF!)</f>
        <v>#REF!</v>
      </c>
      <c r="L159" s="63" t="e">
        <f>SUMIF(#REF!,$F159,#REF!)</f>
        <v>#REF!</v>
      </c>
    </row>
    <row r="160" spans="6:12" s="63" customFormat="1" ht="14.25">
      <c r="F160" s="100"/>
      <c r="G160" s="78"/>
      <c r="H160" s="61"/>
      <c r="K160" s="63" t="e">
        <f>SUMIF(K$18:K$67,$F160,#REF!)</f>
        <v>#REF!</v>
      </c>
      <c r="L160" s="63" t="e">
        <f>SUMIF(#REF!,$F160,#REF!)</f>
        <v>#REF!</v>
      </c>
    </row>
    <row r="161" spans="6:12" s="63" customFormat="1" ht="14.25">
      <c r="F161" s="100"/>
      <c r="G161" s="78"/>
      <c r="H161" s="61"/>
      <c r="K161" s="63" t="e">
        <f>SUMIF(K$18:K$67,$F161,#REF!)</f>
        <v>#REF!</v>
      </c>
      <c r="L161" s="63" t="e">
        <f>SUMIF(#REF!,$F161,#REF!)</f>
        <v>#REF!</v>
      </c>
    </row>
    <row r="162" spans="6:12" s="63" customFormat="1" ht="14.25">
      <c r="F162" s="100"/>
      <c r="G162" s="78"/>
      <c r="H162" s="61"/>
      <c r="K162" s="63" t="e">
        <f>SUMIF(K$18:K$67,$F162,#REF!)</f>
        <v>#REF!</v>
      </c>
      <c r="L162" s="63" t="e">
        <f>SUMIF(#REF!,$F162,#REF!)</f>
        <v>#REF!</v>
      </c>
    </row>
    <row r="163" spans="6:12" s="63" customFormat="1" ht="14.25">
      <c r="F163" s="100"/>
      <c r="G163" s="78"/>
      <c r="H163" s="61"/>
      <c r="K163" s="63" t="e">
        <f>SUMIF(K$18:K$67,$F163,#REF!)</f>
        <v>#REF!</v>
      </c>
      <c r="L163" s="63" t="e">
        <f>SUMIF(#REF!,$F163,#REF!)</f>
        <v>#REF!</v>
      </c>
    </row>
    <row r="164" spans="6:12" s="63" customFormat="1" ht="14.25">
      <c r="F164" s="100"/>
      <c r="G164" s="78"/>
      <c r="H164" s="61"/>
      <c r="K164" s="63" t="e">
        <f>SUMIF(K$18:K$67,$F164,#REF!)</f>
        <v>#REF!</v>
      </c>
      <c r="L164" s="63" t="e">
        <f>SUMIF(#REF!,$F164,#REF!)</f>
        <v>#REF!</v>
      </c>
    </row>
    <row r="165" spans="6:12" s="63" customFormat="1" ht="14.25">
      <c r="F165" s="100"/>
      <c r="G165" s="78"/>
      <c r="H165" s="61"/>
      <c r="K165" s="63" t="e">
        <f>SUMIF(K$18:K$67,$F165,#REF!)</f>
        <v>#REF!</v>
      </c>
      <c r="L165" s="63" t="e">
        <f>SUMIF(#REF!,$F165,#REF!)</f>
        <v>#REF!</v>
      </c>
    </row>
    <row r="166" spans="6:12" s="63" customFormat="1" ht="14.25">
      <c r="F166" s="100"/>
      <c r="G166" s="78"/>
      <c r="H166" s="61"/>
      <c r="K166" s="63" t="e">
        <f>SUMIF(K$18:K$67,$F166,#REF!)</f>
        <v>#REF!</v>
      </c>
      <c r="L166" s="63" t="e">
        <f>SUMIF(#REF!,$F166,#REF!)</f>
        <v>#REF!</v>
      </c>
    </row>
    <row r="167" spans="6:12" s="63" customFormat="1" ht="14.25">
      <c r="F167" s="100"/>
      <c r="G167" s="78"/>
      <c r="H167" s="61"/>
      <c r="K167" s="63" t="e">
        <f>SUMIF(K$18:K$67,$F167,#REF!)</f>
        <v>#REF!</v>
      </c>
      <c r="L167" s="63" t="e">
        <f>SUMIF(#REF!,$F167,#REF!)</f>
        <v>#REF!</v>
      </c>
    </row>
    <row r="168" spans="6:12" s="63" customFormat="1" ht="14.25">
      <c r="F168" s="100"/>
      <c r="G168" s="78"/>
      <c r="H168" s="61"/>
      <c r="K168" s="63" t="e">
        <f>SUMIF(K$18:K$67,$F168,#REF!)</f>
        <v>#REF!</v>
      </c>
      <c r="L168" s="63" t="e">
        <f>SUMIF(#REF!,$F168,#REF!)</f>
        <v>#REF!</v>
      </c>
    </row>
    <row r="169" spans="6:12" s="63" customFormat="1" ht="14.25">
      <c r="F169" s="100"/>
      <c r="G169" s="78"/>
      <c r="H169" s="61"/>
      <c r="K169" s="63" t="e">
        <f>SUMIF(K$18:K$67,$F169,#REF!)</f>
        <v>#REF!</v>
      </c>
      <c r="L169" s="63" t="e">
        <f>SUMIF(#REF!,$F169,#REF!)</f>
        <v>#REF!</v>
      </c>
    </row>
    <row r="170" spans="6:12" s="63" customFormat="1" ht="14.25">
      <c r="F170" s="100"/>
      <c r="G170" s="78"/>
      <c r="H170" s="61"/>
      <c r="K170" s="63" t="e">
        <f>SUMIF(K$18:K$67,$F170,#REF!)</f>
        <v>#REF!</v>
      </c>
      <c r="L170" s="63" t="e">
        <f>SUMIF(#REF!,$F170,#REF!)</f>
        <v>#REF!</v>
      </c>
    </row>
    <row r="171" spans="6:12" s="63" customFormat="1" ht="14.25">
      <c r="F171" s="100"/>
      <c r="G171" s="78"/>
      <c r="H171" s="61"/>
      <c r="K171" s="63" t="e">
        <f>SUMIF(K$18:K$67,$F171,#REF!)</f>
        <v>#REF!</v>
      </c>
      <c r="L171" s="63" t="e">
        <f>SUMIF(#REF!,$F171,#REF!)</f>
        <v>#REF!</v>
      </c>
    </row>
    <row r="172" spans="6:12" s="63" customFormat="1" ht="14.25">
      <c r="F172" s="100"/>
      <c r="G172" s="78"/>
      <c r="H172" s="61"/>
      <c r="K172" s="63" t="e">
        <f>SUMIF(K$18:K$67,$F172,#REF!)</f>
        <v>#REF!</v>
      </c>
      <c r="L172" s="63" t="e">
        <f>SUMIF(#REF!,$F172,#REF!)</f>
        <v>#REF!</v>
      </c>
    </row>
    <row r="173" spans="6:12" s="63" customFormat="1" ht="14.25">
      <c r="F173" s="100"/>
      <c r="G173" s="78"/>
      <c r="H173" s="61"/>
      <c r="K173" s="63" t="e">
        <f>SUMIF(K$18:K$67,$F173,#REF!)</f>
        <v>#REF!</v>
      </c>
      <c r="L173" s="63" t="e">
        <f>SUMIF(#REF!,$F173,#REF!)</f>
        <v>#REF!</v>
      </c>
    </row>
    <row r="174" spans="6:12" s="63" customFormat="1" ht="14.25">
      <c r="F174" s="100"/>
      <c r="G174" s="78"/>
      <c r="H174" s="61"/>
      <c r="K174" s="63" t="e">
        <f>SUMIF(K$18:K$67,$F174,#REF!)</f>
        <v>#REF!</v>
      </c>
      <c r="L174" s="63" t="e">
        <f>SUMIF(#REF!,$F174,#REF!)</f>
        <v>#REF!</v>
      </c>
    </row>
    <row r="175" spans="6:12" s="63" customFormat="1" ht="14.25">
      <c r="F175" s="100"/>
      <c r="G175" s="78"/>
      <c r="H175" s="61"/>
      <c r="K175" s="63" t="e">
        <f>SUMIF(K$18:K$67,$F175,#REF!)</f>
        <v>#REF!</v>
      </c>
      <c r="L175" s="63" t="e">
        <f>SUMIF(#REF!,$F175,#REF!)</f>
        <v>#REF!</v>
      </c>
    </row>
    <row r="176" spans="6:12" s="63" customFormat="1" ht="14.25">
      <c r="F176" s="100"/>
      <c r="G176" s="78"/>
      <c r="H176" s="61"/>
      <c r="K176" s="63" t="e">
        <f>SUMIF(K$18:K$67,$F176,#REF!)</f>
        <v>#REF!</v>
      </c>
      <c r="L176" s="63" t="e">
        <f>SUMIF(#REF!,$F176,#REF!)</f>
        <v>#REF!</v>
      </c>
    </row>
    <row r="177" spans="6:12" s="63" customFormat="1" ht="14.25">
      <c r="F177" s="100"/>
      <c r="G177" s="78"/>
      <c r="H177" s="61"/>
      <c r="K177" s="63" t="e">
        <f>SUMIF(K$18:K$67,$F177,#REF!)</f>
        <v>#REF!</v>
      </c>
      <c r="L177" s="63" t="e">
        <f>SUMIF(#REF!,$F177,#REF!)</f>
        <v>#REF!</v>
      </c>
    </row>
    <row r="178" spans="6:12" s="63" customFormat="1" ht="14.25">
      <c r="F178" s="100"/>
      <c r="G178" s="78"/>
      <c r="H178" s="61"/>
      <c r="K178" s="63" t="e">
        <f>SUMIF(K$18:K$67,$F178,#REF!)</f>
        <v>#REF!</v>
      </c>
      <c r="L178" s="63" t="e">
        <f>SUMIF(#REF!,$F178,#REF!)</f>
        <v>#REF!</v>
      </c>
    </row>
    <row r="180" spans="6:12" s="63" customFormat="1" ht="14.25">
      <c r="F180" s="100"/>
      <c r="G180" s="78"/>
      <c r="H180" s="61"/>
      <c r="I180" s="61"/>
      <c r="K180" s="61"/>
      <c r="L180" s="61"/>
    </row>
  </sheetData>
  <sheetProtection/>
  <mergeCells count="8">
    <mergeCell ref="A16:L16"/>
    <mergeCell ref="A7:L7"/>
    <mergeCell ref="A5:G5"/>
    <mergeCell ref="H6:L6"/>
    <mergeCell ref="A1:L1"/>
    <mergeCell ref="A2:L2"/>
    <mergeCell ref="A3:L3"/>
    <mergeCell ref="A4:L4"/>
  </mergeCells>
  <printOptions/>
  <pageMargins left="0.4" right="0.7" top="0.5" bottom="0.56" header="0.3" footer="0.56"/>
  <pageSetup horizontalDpi="600" verticalDpi="600" orientation="portrait" scale="9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82">
      <selection activeCell="L86" sqref="L86"/>
    </sheetView>
  </sheetViews>
  <sheetFormatPr defaultColWidth="9.140625" defaultRowHeight="12.75"/>
  <cols>
    <col min="1" max="1" width="2.57421875" style="0" customWidth="1"/>
    <col min="2" max="2" width="3.421875" style="0" customWidth="1"/>
    <col min="3" max="3" width="5.57421875" style="0" customWidth="1"/>
    <col min="7" max="7" width="3.28125" style="0" customWidth="1"/>
    <col min="8" max="8" width="11.421875" style="0" customWidth="1"/>
    <col min="9" max="9" width="2.57421875" style="0" customWidth="1"/>
    <col min="10" max="10" width="14.140625" style="0" bestFit="1" customWidth="1"/>
    <col min="11" max="11" width="1.28515625" style="0" customWidth="1"/>
    <col min="12" max="12" width="14.140625" style="0" bestFit="1" customWidth="1"/>
    <col min="13" max="13" width="13.7109375" style="0" hidden="1" customWidth="1"/>
  </cols>
  <sheetData>
    <row r="1" spans="1:13" ht="12.75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2.75">
      <c r="A3" s="109" t="s">
        <v>117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3" ht="12.75">
      <c r="A5" s="110" t="s">
        <v>118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2.75">
      <c r="A6" s="111" t="s">
        <v>259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2.75">
      <c r="A7" s="111" t="s">
        <v>271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1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0:13" ht="12.75">
      <c r="J9" s="27">
        <v>2011</v>
      </c>
      <c r="L9" s="27">
        <v>2010</v>
      </c>
      <c r="M9" s="26" t="s">
        <v>65</v>
      </c>
    </row>
    <row r="10" spans="1:6" ht="12.75">
      <c r="A10" s="28" t="s">
        <v>119</v>
      </c>
      <c r="B10" s="29"/>
      <c r="C10" s="29"/>
      <c r="D10" s="29"/>
      <c r="E10" s="29"/>
      <c r="F10" s="29"/>
    </row>
    <row r="11" ht="12.75">
      <c r="B11" s="30" t="s">
        <v>120</v>
      </c>
    </row>
    <row r="12" spans="3:13" ht="12.75">
      <c r="C12" t="s">
        <v>121</v>
      </c>
      <c r="J12" s="31">
        <v>36264345.75</v>
      </c>
      <c r="L12" s="31">
        <v>34796133.480000004</v>
      </c>
      <c r="M12" s="31">
        <f aca="true" t="shared" si="0" ref="M12:M19">+J12-L12</f>
        <v>1468212.2699999958</v>
      </c>
    </row>
    <row r="13" spans="3:13" ht="12.75">
      <c r="C13" t="s">
        <v>122</v>
      </c>
      <c r="J13" s="31">
        <v>1179284.1700000002</v>
      </c>
      <c r="L13" s="31">
        <v>1089617.5300000003</v>
      </c>
      <c r="M13" s="31">
        <f t="shared" si="0"/>
        <v>89666.6399999999</v>
      </c>
    </row>
    <row r="14" spans="3:13" ht="12.75">
      <c r="C14" t="s">
        <v>123</v>
      </c>
      <c r="J14" s="31">
        <v>366635.52999999997</v>
      </c>
      <c r="L14" s="31">
        <v>291336.53</v>
      </c>
      <c r="M14" s="31">
        <f t="shared" si="0"/>
        <v>75298.99999999994</v>
      </c>
    </row>
    <row r="15" spans="3:13" ht="12.75">
      <c r="C15" t="s">
        <v>124</v>
      </c>
      <c r="J15" s="31">
        <v>1043540.2699999999</v>
      </c>
      <c r="L15" s="31">
        <v>568243.18</v>
      </c>
      <c r="M15" s="31">
        <f t="shared" si="0"/>
        <v>475297.08999999985</v>
      </c>
    </row>
    <row r="16" spans="3:13" ht="12.75">
      <c r="C16" t="s">
        <v>125</v>
      </c>
      <c r="J16" s="31">
        <v>1966560</v>
      </c>
      <c r="L16" s="31">
        <v>1204400</v>
      </c>
      <c r="M16" s="31">
        <f t="shared" si="0"/>
        <v>762160</v>
      </c>
    </row>
    <row r="17" spans="3:13" ht="12.75">
      <c r="C17" t="s">
        <v>126</v>
      </c>
      <c r="J17" s="31">
        <v>190708.44</v>
      </c>
      <c r="L17" s="31">
        <v>107550.17</v>
      </c>
      <c r="M17" s="31">
        <f t="shared" si="0"/>
        <v>83158.27</v>
      </c>
    </row>
    <row r="18" spans="3:13" ht="12.75">
      <c r="C18" t="s">
        <v>127</v>
      </c>
      <c r="J18" s="32">
        <v>112577.95</v>
      </c>
      <c r="L18" s="32">
        <v>121988.5</v>
      </c>
      <c r="M18" s="31">
        <f t="shared" si="0"/>
        <v>-9410.550000000003</v>
      </c>
    </row>
    <row r="19" spans="2:13" ht="12.75">
      <c r="B19" s="30" t="s">
        <v>128</v>
      </c>
      <c r="J19" s="33">
        <f>SUM(J12:J18)</f>
        <v>41123652.11000001</v>
      </c>
      <c r="K19" s="34"/>
      <c r="L19" s="33">
        <f>SUM(L12:L18)</f>
        <v>38179269.39000001</v>
      </c>
      <c r="M19" s="31">
        <f t="shared" si="0"/>
        <v>2944382.719999999</v>
      </c>
    </row>
    <row r="20" ht="12.75">
      <c r="B20" s="30" t="s">
        <v>129</v>
      </c>
    </row>
    <row r="21" ht="12.75">
      <c r="C21" t="s">
        <v>130</v>
      </c>
    </row>
    <row r="22" spans="4:13" ht="12.75">
      <c r="D22" t="s">
        <v>131</v>
      </c>
      <c r="J22" s="31">
        <v>3667642.6300000004</v>
      </c>
      <c r="L22" s="31">
        <v>4089401.3400000003</v>
      </c>
      <c r="M22" s="31">
        <f aca="true" t="shared" si="1" ref="M22:M50">+J22-L22</f>
        <v>-421758.70999999996</v>
      </c>
    </row>
    <row r="23" spans="4:13" ht="12.75">
      <c r="D23" t="s">
        <v>132</v>
      </c>
      <c r="J23" s="31">
        <v>28193.06</v>
      </c>
      <c r="L23" s="31">
        <v>62750</v>
      </c>
      <c r="M23" s="31">
        <f t="shared" si="1"/>
        <v>-34556.94</v>
      </c>
    </row>
    <row r="24" spans="4:13" ht="12.75">
      <c r="D24" t="s">
        <v>133</v>
      </c>
      <c r="J24" s="31">
        <v>6233862.18</v>
      </c>
      <c r="L24" s="31">
        <v>5526728.73</v>
      </c>
      <c r="M24" s="31">
        <f t="shared" si="1"/>
        <v>707133.4499999993</v>
      </c>
    </row>
    <row r="25" spans="4:13" ht="12.75">
      <c r="D25" t="s">
        <v>134</v>
      </c>
      <c r="J25" s="31">
        <v>368192.55</v>
      </c>
      <c r="L25" s="31">
        <v>394203.09</v>
      </c>
      <c r="M25" s="31">
        <f t="shared" si="1"/>
        <v>-26010.540000000037</v>
      </c>
    </row>
    <row r="26" spans="4:13" ht="12.75">
      <c r="D26" t="s">
        <v>135</v>
      </c>
      <c r="J26" s="31">
        <v>637709.87</v>
      </c>
      <c r="L26" s="31">
        <v>281637.74</v>
      </c>
      <c r="M26" s="31">
        <f t="shared" si="1"/>
        <v>356072.13</v>
      </c>
    </row>
    <row r="27" spans="4:13" ht="12.75">
      <c r="D27" t="s">
        <v>136</v>
      </c>
      <c r="J27" s="31">
        <v>225342.83000000005</v>
      </c>
      <c r="L27" s="31">
        <v>240739.64</v>
      </c>
      <c r="M27" s="31">
        <f t="shared" si="1"/>
        <v>-15396.809999999969</v>
      </c>
    </row>
    <row r="28" spans="4:13" ht="12.75">
      <c r="D28" t="s">
        <v>55</v>
      </c>
      <c r="J28" s="31">
        <v>238937</v>
      </c>
      <c r="L28" s="31">
        <v>844951.85</v>
      </c>
      <c r="M28" s="31">
        <f t="shared" si="1"/>
        <v>-606014.85</v>
      </c>
    </row>
    <row r="29" spans="4:13" ht="12.75">
      <c r="D29" t="s">
        <v>137</v>
      </c>
      <c r="J29" s="31">
        <v>2336743.15</v>
      </c>
      <c r="L29" s="31">
        <v>1624042.8600000003</v>
      </c>
      <c r="M29" s="31">
        <f t="shared" si="1"/>
        <v>712700.2899999996</v>
      </c>
    </row>
    <row r="30" spans="4:13" ht="12.75">
      <c r="D30" t="s">
        <v>138</v>
      </c>
      <c r="J30" s="31">
        <v>1401510</v>
      </c>
      <c r="L30" s="31">
        <v>1511000</v>
      </c>
      <c r="M30" s="31">
        <f t="shared" si="1"/>
        <v>-109490</v>
      </c>
    </row>
    <row r="31" spans="4:13" ht="12.75">
      <c r="D31" t="s">
        <v>139</v>
      </c>
      <c r="J31" s="31">
        <v>743151.67</v>
      </c>
      <c r="L31" s="31">
        <v>541075.88</v>
      </c>
      <c r="M31" s="31">
        <f t="shared" si="1"/>
        <v>202075.79000000004</v>
      </c>
    </row>
    <row r="32" spans="4:13" ht="12.75">
      <c r="D32" t="s">
        <v>140</v>
      </c>
      <c r="J32" s="31">
        <v>567995.89</v>
      </c>
      <c r="L32" s="31">
        <v>628845.94</v>
      </c>
      <c r="M32" s="31">
        <f t="shared" si="1"/>
        <v>-60850.04999999993</v>
      </c>
    </row>
    <row r="33" spans="4:13" ht="12.75">
      <c r="D33" t="s">
        <v>141</v>
      </c>
      <c r="J33" s="31">
        <v>2517366.6400000006</v>
      </c>
      <c r="L33" s="31">
        <v>1703319.8900000001</v>
      </c>
      <c r="M33" s="31">
        <f t="shared" si="1"/>
        <v>814046.7500000005</v>
      </c>
    </row>
    <row r="34" spans="4:13" ht="12.75">
      <c r="D34" s="35" t="s">
        <v>142</v>
      </c>
      <c r="J34" s="31">
        <v>120751.33000000002</v>
      </c>
      <c r="L34" s="31">
        <v>96242.23</v>
      </c>
      <c r="M34" s="31">
        <f t="shared" si="1"/>
        <v>24509.10000000002</v>
      </c>
    </row>
    <row r="35" spans="4:13" ht="12.75">
      <c r="D35" t="s">
        <v>143</v>
      </c>
      <c r="J35" s="31">
        <v>699972.32</v>
      </c>
      <c r="L35" s="31">
        <v>624748.4</v>
      </c>
      <c r="M35" s="31">
        <f t="shared" si="1"/>
        <v>75223.91999999993</v>
      </c>
    </row>
    <row r="36" spans="4:13" ht="12.75">
      <c r="D36" t="s">
        <v>144</v>
      </c>
      <c r="J36" s="31">
        <v>5000</v>
      </c>
      <c r="L36" s="31">
        <v>50000</v>
      </c>
      <c r="M36" s="31">
        <f t="shared" si="1"/>
        <v>-45000</v>
      </c>
    </row>
    <row r="37" spans="4:13" ht="12.75">
      <c r="D37" t="s">
        <v>145</v>
      </c>
      <c r="J37" s="31">
        <v>3556157.5700000003</v>
      </c>
      <c r="L37" s="31">
        <v>4509805.14</v>
      </c>
      <c r="M37" s="31">
        <f t="shared" si="1"/>
        <v>-953647.5699999994</v>
      </c>
    </row>
    <row r="38" spans="4:13" ht="12.75">
      <c r="D38" t="s">
        <v>146</v>
      </c>
      <c r="J38" s="31">
        <v>288000</v>
      </c>
      <c r="L38" s="31">
        <v>252000</v>
      </c>
      <c r="M38" s="31">
        <f t="shared" si="1"/>
        <v>36000</v>
      </c>
    </row>
    <row r="39" spans="4:13" ht="12.75">
      <c r="D39" t="s">
        <v>147</v>
      </c>
      <c r="J39" s="31">
        <v>57187.64</v>
      </c>
      <c r="L39" s="31">
        <v>36267</v>
      </c>
      <c r="M39" s="31">
        <f t="shared" si="1"/>
        <v>20920.64</v>
      </c>
    </row>
    <row r="40" spans="4:13" ht="12.75">
      <c r="D40" t="s">
        <v>148</v>
      </c>
      <c r="J40" s="31">
        <v>17678</v>
      </c>
      <c r="L40" s="31">
        <v>5700</v>
      </c>
      <c r="M40" s="31">
        <f t="shared" si="1"/>
        <v>11978</v>
      </c>
    </row>
    <row r="41" spans="4:13" ht="12.75">
      <c r="D41" t="s">
        <v>149</v>
      </c>
      <c r="J41" s="31">
        <v>0</v>
      </c>
      <c r="L41" s="31">
        <v>416</v>
      </c>
      <c r="M41" s="31">
        <f t="shared" si="1"/>
        <v>-416</v>
      </c>
    </row>
    <row r="42" spans="4:13" ht="12.75">
      <c r="D42" t="s">
        <v>150</v>
      </c>
      <c r="J42" s="31">
        <v>360503</v>
      </c>
      <c r="L42" s="31">
        <v>529067.71</v>
      </c>
      <c r="M42" s="31">
        <f t="shared" si="1"/>
        <v>-168564.70999999996</v>
      </c>
    </row>
    <row r="43" spans="4:13" ht="12.75">
      <c r="D43" t="s">
        <v>151</v>
      </c>
      <c r="J43" s="31">
        <v>196386.38</v>
      </c>
      <c r="L43" s="31">
        <v>31981.26</v>
      </c>
      <c r="M43" s="31">
        <f t="shared" si="1"/>
        <v>164405.12</v>
      </c>
    </row>
    <row r="44" spans="4:13" ht="12.75">
      <c r="D44" t="s">
        <v>152</v>
      </c>
      <c r="J44" s="31">
        <v>37314.25</v>
      </c>
      <c r="L44" s="31">
        <v>50187</v>
      </c>
      <c r="M44" s="31">
        <f t="shared" si="1"/>
        <v>-12872.75</v>
      </c>
    </row>
    <row r="45" spans="3:13" ht="12.75">
      <c r="C45" t="s">
        <v>153</v>
      </c>
      <c r="J45" s="31">
        <v>7665079.879999999</v>
      </c>
      <c r="L45" s="31">
        <v>3871157.4</v>
      </c>
      <c r="M45" s="31">
        <f t="shared" si="1"/>
        <v>3793922.479999999</v>
      </c>
    </row>
    <row r="46" spans="3:13" ht="12.75">
      <c r="C46" t="s">
        <v>154</v>
      </c>
      <c r="J46" s="31">
        <v>3708384.8199999994</v>
      </c>
      <c r="L46" s="31">
        <v>1455528.55</v>
      </c>
      <c r="M46" s="31">
        <f t="shared" si="1"/>
        <v>2252856.2699999996</v>
      </c>
    </row>
    <row r="47" spans="3:13" ht="12.75">
      <c r="C47" t="s">
        <v>155</v>
      </c>
      <c r="J47" s="31">
        <v>305272.5</v>
      </c>
      <c r="L47" s="31">
        <v>100600</v>
      </c>
      <c r="M47" s="31">
        <f t="shared" si="1"/>
        <v>204672.5</v>
      </c>
    </row>
    <row r="48" spans="3:13" ht="12.75">
      <c r="C48" t="s">
        <v>156</v>
      </c>
      <c r="J48" s="31">
        <v>1490071.2299999997</v>
      </c>
      <c r="L48" s="31">
        <v>897357.86</v>
      </c>
      <c r="M48" s="31">
        <f t="shared" si="1"/>
        <v>592713.3699999998</v>
      </c>
    </row>
    <row r="49" spans="3:13" ht="12.75">
      <c r="C49" t="s">
        <v>157</v>
      </c>
      <c r="J49" s="31">
        <v>251124.62000000002</v>
      </c>
      <c r="L49" s="31">
        <v>683034.87</v>
      </c>
      <c r="M49" s="31">
        <f t="shared" si="1"/>
        <v>-431910.25</v>
      </c>
    </row>
    <row r="50" spans="2:13" ht="12.75">
      <c r="B50" s="30" t="s">
        <v>158</v>
      </c>
      <c r="J50" s="36">
        <f>SUM(J22:J49)</f>
        <v>37725531.00999999</v>
      </c>
      <c r="K50" s="34"/>
      <c r="L50" s="36">
        <f>SUM(L22:L49)</f>
        <v>30642790.380000003</v>
      </c>
      <c r="M50" s="31">
        <f t="shared" si="1"/>
        <v>7082740.629999988</v>
      </c>
    </row>
    <row r="51" spans="1:13" ht="12.75">
      <c r="A51" s="30" t="s">
        <v>159</v>
      </c>
      <c r="J51" s="37">
        <f>+J19-J50</f>
        <v>3398121.1000000164</v>
      </c>
      <c r="K51" s="34"/>
      <c r="L51" s="37">
        <f>+L19-L50</f>
        <v>7536479.010000005</v>
      </c>
      <c r="M51" s="31">
        <f>+J51-L51</f>
        <v>-4138357.909999989</v>
      </c>
    </row>
    <row r="52" spans="1:6" ht="12.75">
      <c r="A52" s="28" t="s">
        <v>160</v>
      </c>
      <c r="B52" s="29"/>
      <c r="C52" s="29"/>
      <c r="D52" s="29"/>
      <c r="E52" s="29"/>
      <c r="F52" s="29"/>
    </row>
    <row r="53" ht="12.75">
      <c r="B53" s="30" t="s">
        <v>120</v>
      </c>
    </row>
    <row r="54" spans="3:12" ht="12.75">
      <c r="C54" t="s">
        <v>161</v>
      </c>
      <c r="J54" s="31"/>
      <c r="L54" s="31"/>
    </row>
    <row r="55" spans="3:12" ht="12.75">
      <c r="C55" t="s">
        <v>162</v>
      </c>
      <c r="J55" s="31"/>
      <c r="L55" s="31"/>
    </row>
    <row r="56" spans="4:12" ht="12.75">
      <c r="D56" t="s">
        <v>163</v>
      </c>
      <c r="J56" s="31"/>
      <c r="L56" s="31"/>
    </row>
    <row r="57" spans="4:12" ht="12.75">
      <c r="D57" t="s">
        <v>164</v>
      </c>
      <c r="J57" s="31"/>
      <c r="L57" s="31"/>
    </row>
    <row r="58" spans="4:12" ht="12.75">
      <c r="D58" t="s">
        <v>30</v>
      </c>
      <c r="J58" s="31"/>
      <c r="L58" s="31"/>
    </row>
    <row r="59" spans="3:13" ht="12.75">
      <c r="C59" t="s">
        <v>165</v>
      </c>
      <c r="J59" s="31">
        <v>85455.15999999999</v>
      </c>
      <c r="L59" s="31">
        <v>240622.28000000003</v>
      </c>
      <c r="M59" s="31">
        <f>+J59-L59</f>
        <v>-155167.12000000005</v>
      </c>
    </row>
    <row r="60" spans="2:13" ht="12.75">
      <c r="B60" s="30" t="s">
        <v>128</v>
      </c>
      <c r="J60" s="33">
        <f>SUM(J54:J59)</f>
        <v>85455.15999999999</v>
      </c>
      <c r="K60" s="34"/>
      <c r="L60" s="33">
        <f>SUM(L54:L59)</f>
        <v>240622.28000000003</v>
      </c>
      <c r="M60" s="31">
        <f>+J60-L60</f>
        <v>-155167.12000000005</v>
      </c>
    </row>
    <row r="61" spans="2:11" ht="12.75">
      <c r="B61" s="30" t="s">
        <v>129</v>
      </c>
      <c r="K61" s="38"/>
    </row>
    <row r="62" spans="3:12" ht="12.75">
      <c r="C62" t="s">
        <v>166</v>
      </c>
      <c r="J62" s="31"/>
      <c r="L62" s="31"/>
    </row>
    <row r="63" spans="3:12" ht="12.75">
      <c r="C63" t="s">
        <v>167</v>
      </c>
      <c r="J63" s="31"/>
      <c r="L63" s="31"/>
    </row>
    <row r="64" spans="4:13" ht="12.75">
      <c r="D64" t="s">
        <v>168</v>
      </c>
      <c r="J64" s="31"/>
      <c r="L64" s="31">
        <v>118101.95999999999</v>
      </c>
      <c r="M64" s="31">
        <f aca="true" t="shared" si="2" ref="M64:M69">+J64-L64</f>
        <v>-118101.95999999999</v>
      </c>
    </row>
    <row r="65" spans="4:13" ht="12.75">
      <c r="D65" t="s">
        <v>169</v>
      </c>
      <c r="J65" s="31">
        <v>696332.47</v>
      </c>
      <c r="L65" s="31">
        <v>544406.56</v>
      </c>
      <c r="M65" s="31">
        <f t="shared" si="2"/>
        <v>151925.90999999992</v>
      </c>
    </row>
    <row r="66" spans="4:13" ht="12.75">
      <c r="D66" t="s">
        <v>164</v>
      </c>
      <c r="J66" s="31"/>
      <c r="L66" s="31">
        <v>907897.27</v>
      </c>
      <c r="M66" s="31">
        <f t="shared" si="2"/>
        <v>-907897.27</v>
      </c>
    </row>
    <row r="67" spans="4:13" ht="12.75">
      <c r="D67" t="s">
        <v>30</v>
      </c>
      <c r="J67" s="31">
        <v>1064977.7000000002</v>
      </c>
      <c r="L67" s="31">
        <v>1374787.4100000001</v>
      </c>
      <c r="M67" s="31">
        <f t="shared" si="2"/>
        <v>-309809.70999999996</v>
      </c>
    </row>
    <row r="68" spans="2:13" ht="12.75">
      <c r="B68" s="30" t="s">
        <v>158</v>
      </c>
      <c r="J68" s="33">
        <f>SUM(J62:J67)</f>
        <v>1761310.1700000002</v>
      </c>
      <c r="K68" s="34"/>
      <c r="L68" s="33">
        <f>SUM(L62:L67)</f>
        <v>2945193.2</v>
      </c>
      <c r="M68" s="31">
        <f t="shared" si="2"/>
        <v>-1183883.03</v>
      </c>
    </row>
    <row r="69" spans="1:13" ht="12.75">
      <c r="A69" s="30" t="s">
        <v>170</v>
      </c>
      <c r="J69" s="37">
        <f>+J60-J68</f>
        <v>-1675855.0100000002</v>
      </c>
      <c r="K69" s="34"/>
      <c r="L69" s="37">
        <f>+L60-L68</f>
        <v>-2704570.92</v>
      </c>
      <c r="M69" s="31">
        <f t="shared" si="2"/>
        <v>1028715.9099999997</v>
      </c>
    </row>
    <row r="70" spans="1:11" ht="12.75">
      <c r="A70" s="28" t="s">
        <v>171</v>
      </c>
      <c r="B70" s="29"/>
      <c r="C70" s="29"/>
      <c r="D70" s="29"/>
      <c r="E70" s="29"/>
      <c r="F70" s="29"/>
      <c r="K70" s="38"/>
    </row>
    <row r="71" ht="12.75">
      <c r="B71" s="30" t="s">
        <v>120</v>
      </c>
    </row>
    <row r="72" spans="3:12" ht="12.75">
      <c r="C72" t="s">
        <v>172</v>
      </c>
      <c r="J72" s="31"/>
      <c r="L72" s="31"/>
    </row>
    <row r="73" spans="2:12" ht="12.75">
      <c r="B73" s="30" t="s">
        <v>128</v>
      </c>
      <c r="J73" s="33"/>
      <c r="K73" s="30"/>
      <c r="L73" s="33"/>
    </row>
    <row r="74" ht="12.75">
      <c r="B74" s="30" t="s">
        <v>129</v>
      </c>
    </row>
    <row r="75" spans="3:13" ht="12.75">
      <c r="C75" t="s">
        <v>173</v>
      </c>
      <c r="J75" s="31">
        <v>4522087.84</v>
      </c>
      <c r="L75" s="31">
        <v>4843948.040000001</v>
      </c>
      <c r="M75" s="31">
        <f aca="true" t="shared" si="3" ref="M75:M81">+J75-L75</f>
        <v>-321860.2000000011</v>
      </c>
    </row>
    <row r="76" spans="3:13" ht="12.75">
      <c r="C76" t="s">
        <v>174</v>
      </c>
      <c r="J76" s="39">
        <v>2784748.16</v>
      </c>
      <c r="K76" s="40"/>
      <c r="L76" s="39">
        <v>2464245.749999999</v>
      </c>
      <c r="M76" s="31">
        <f t="shared" si="3"/>
        <v>320502.4100000011</v>
      </c>
    </row>
    <row r="77" spans="2:13" ht="12.75">
      <c r="B77" s="30" t="s">
        <v>158</v>
      </c>
      <c r="J77" s="33">
        <f>SUM(J75:J76)</f>
        <v>7306836</v>
      </c>
      <c r="K77" s="40"/>
      <c r="L77" s="33">
        <f>SUM(L75:L76)</f>
        <v>7308193.79</v>
      </c>
      <c r="M77" s="31">
        <f t="shared" si="3"/>
        <v>-1357.7900000000373</v>
      </c>
    </row>
    <row r="78" spans="2:13" ht="12.75">
      <c r="B78" s="30" t="s">
        <v>175</v>
      </c>
      <c r="J78" s="33">
        <f>+J73-J77</f>
        <v>-7306836</v>
      </c>
      <c r="K78" s="34"/>
      <c r="L78" s="33">
        <f>+L73-L77</f>
        <v>-7308193.79</v>
      </c>
      <c r="M78" s="31">
        <f t="shared" si="3"/>
        <v>1357.7900000000373</v>
      </c>
    </row>
    <row r="79" spans="1:13" ht="12.75">
      <c r="A79" s="108" t="s">
        <v>176</v>
      </c>
      <c r="B79" s="108"/>
      <c r="C79" s="108"/>
      <c r="D79" s="108"/>
      <c r="E79" s="108"/>
      <c r="F79" s="108"/>
      <c r="G79" s="108"/>
      <c r="H79" s="108"/>
      <c r="J79" s="37">
        <f>SUM(J51,J69,J78)</f>
        <v>-5584569.909999983</v>
      </c>
      <c r="K79" s="34"/>
      <c r="L79" s="37">
        <f>SUM(L51,L69,L78)</f>
        <v>-2476285.6999999946</v>
      </c>
      <c r="M79" s="31">
        <f t="shared" si="3"/>
        <v>-3108284.209999989</v>
      </c>
    </row>
    <row r="80" spans="1:13" ht="12.75">
      <c r="A80" s="30" t="s">
        <v>177</v>
      </c>
      <c r="J80" s="41">
        <v>12115839.55</v>
      </c>
      <c r="K80" s="34"/>
      <c r="L80" s="41">
        <v>14592125.25</v>
      </c>
      <c r="M80" s="31">
        <f t="shared" si="3"/>
        <v>-2476285.6999999993</v>
      </c>
    </row>
    <row r="81" spans="1:13" ht="13.5" thickBot="1">
      <c r="A81" s="30" t="s">
        <v>178</v>
      </c>
      <c r="J81" s="42">
        <f>+J79+J80</f>
        <v>6531269.640000017</v>
      </c>
      <c r="K81" s="34"/>
      <c r="L81" s="42">
        <f>+L79+L80</f>
        <v>12115839.550000004</v>
      </c>
      <c r="M81" s="31">
        <f t="shared" si="3"/>
        <v>-5584569.909999987</v>
      </c>
    </row>
    <row r="82" spans="1:12" ht="13.5" thickTop="1">
      <c r="A82" s="30"/>
      <c r="J82" s="43"/>
      <c r="K82" s="34"/>
      <c r="L82" s="43"/>
    </row>
    <row r="83" spans="1:12" ht="12.75">
      <c r="A83" s="30" t="s">
        <v>179</v>
      </c>
      <c r="J83" s="43"/>
      <c r="K83" s="34"/>
      <c r="L83" s="43"/>
    </row>
    <row r="84" spans="1:13" ht="12.75">
      <c r="A84" s="30" t="s">
        <v>62</v>
      </c>
      <c r="J84" s="43">
        <v>77966.88</v>
      </c>
      <c r="K84" s="43"/>
      <c r="L84" s="43">
        <v>43795.31</v>
      </c>
      <c r="M84" s="31"/>
    </row>
    <row r="85" spans="1:13" ht="12.75">
      <c r="A85" s="30" t="s">
        <v>180</v>
      </c>
      <c r="J85" s="43">
        <v>885386.09</v>
      </c>
      <c r="K85" s="43"/>
      <c r="L85" s="43">
        <v>-26926.59</v>
      </c>
      <c r="M85" s="31"/>
    </row>
    <row r="86" spans="1:13" ht="12.75">
      <c r="A86" s="30" t="s">
        <v>181</v>
      </c>
      <c r="J86" s="43">
        <v>2922203.58</v>
      </c>
      <c r="K86" s="43"/>
      <c r="L86" s="43">
        <v>2861101.42</v>
      </c>
      <c r="M86" s="31"/>
    </row>
    <row r="87" spans="1:13" ht="12.75">
      <c r="A87" s="30" t="s">
        <v>182</v>
      </c>
      <c r="J87" s="43">
        <v>268294.17</v>
      </c>
      <c r="K87" s="43"/>
      <c r="L87" s="43">
        <v>266767.51</v>
      </c>
      <c r="M87" s="31"/>
    </row>
    <row r="88" spans="1:13" ht="12.75">
      <c r="A88" s="30" t="s">
        <v>266</v>
      </c>
      <c r="J88" s="43">
        <v>2377418.92</v>
      </c>
      <c r="K88" s="43"/>
      <c r="L88" s="43">
        <v>8969937.91</v>
      </c>
      <c r="M88" s="31"/>
    </row>
    <row r="89" spans="1:13" ht="12.75">
      <c r="A89" s="30" t="s">
        <v>60</v>
      </c>
      <c r="J89" s="41"/>
      <c r="K89" s="41"/>
      <c r="L89" s="41">
        <v>1163.99</v>
      </c>
      <c r="M89" s="31"/>
    </row>
    <row r="90" spans="1:12" ht="12.75">
      <c r="A90" s="30"/>
      <c r="J90" s="43"/>
      <c r="K90" s="34"/>
      <c r="L90" s="43"/>
    </row>
    <row r="91" spans="1:12" ht="13.5" thickBot="1">
      <c r="A91" s="30" t="s">
        <v>183</v>
      </c>
      <c r="J91" s="44">
        <f>SUM(J84:J90)</f>
        <v>6531269.64</v>
      </c>
      <c r="K91" s="38"/>
      <c r="L91" s="44">
        <f>SUM(L84:L90)</f>
        <v>12115839.55</v>
      </c>
    </row>
    <row r="92" ht="13.5" thickTop="1">
      <c r="K92" s="38"/>
    </row>
    <row r="94" spans="1:9" ht="12.75">
      <c r="A94" t="s">
        <v>110</v>
      </c>
      <c r="I94" t="s">
        <v>113</v>
      </c>
    </row>
    <row r="97" spans="1:9" ht="12.75">
      <c r="A97" s="30" t="s">
        <v>111</v>
      </c>
      <c r="I97" s="30" t="s">
        <v>114</v>
      </c>
    </row>
    <row r="98" spans="1:9" ht="12.75">
      <c r="A98" t="s">
        <v>112</v>
      </c>
      <c r="I98" t="s">
        <v>115</v>
      </c>
    </row>
  </sheetData>
  <sheetProtection/>
  <mergeCells count="7">
    <mergeCell ref="A79:H79"/>
    <mergeCell ref="A1:M1"/>
    <mergeCell ref="A2:M2"/>
    <mergeCell ref="A3:M3"/>
    <mergeCell ref="A5:M5"/>
    <mergeCell ref="A6:M6"/>
    <mergeCell ref="A7:M7"/>
  </mergeCells>
  <printOptions/>
  <pageMargins left="0.7" right="0.7" top="0.75" bottom="0.75" header="0.3" footer="0.3"/>
  <pageSetup horizontalDpi="600" verticalDpi="600" orientation="portrait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6">
      <selection activeCell="I24" sqref="I24"/>
    </sheetView>
  </sheetViews>
  <sheetFormatPr defaultColWidth="8.8515625" defaultRowHeight="12.75"/>
  <cols>
    <col min="1" max="4" width="8.8515625" style="1" customWidth="1"/>
    <col min="5" max="5" width="14.28125" style="1" bestFit="1" customWidth="1"/>
    <col min="6" max="6" width="1.8515625" style="1" customWidth="1"/>
    <col min="7" max="7" width="15.421875" style="1" bestFit="1" customWidth="1"/>
    <col min="8" max="8" width="1.7109375" style="1" customWidth="1"/>
    <col min="9" max="9" width="15.421875" style="1" bestFit="1" customWidth="1"/>
    <col min="10" max="16384" width="8.8515625" style="1" customWidth="1"/>
  </cols>
  <sheetData>
    <row r="1" spans="1:9" ht="15.75">
      <c r="A1" s="102" t="s">
        <v>67</v>
      </c>
      <c r="B1" s="102"/>
      <c r="C1" s="102"/>
      <c r="D1" s="102"/>
      <c r="E1" s="102"/>
      <c r="F1" s="102"/>
      <c r="G1" s="102"/>
      <c r="H1" s="102"/>
      <c r="I1" s="102"/>
    </row>
    <row r="2" spans="1:9" ht="15.75">
      <c r="A2" s="102" t="s">
        <v>186</v>
      </c>
      <c r="B2" s="102"/>
      <c r="C2" s="102"/>
      <c r="D2" s="102"/>
      <c r="E2" s="102"/>
      <c r="F2" s="102"/>
      <c r="G2" s="102"/>
      <c r="H2" s="102"/>
      <c r="I2" s="102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5.75">
      <c r="A4" s="102" t="s">
        <v>187</v>
      </c>
      <c r="B4" s="102"/>
      <c r="C4" s="102"/>
      <c r="D4" s="102"/>
      <c r="E4" s="102"/>
      <c r="F4" s="102"/>
      <c r="G4" s="102"/>
      <c r="H4" s="102"/>
      <c r="I4" s="102"/>
    </row>
    <row r="5" spans="1:9" ht="15.75">
      <c r="A5" s="113" t="s">
        <v>264</v>
      </c>
      <c r="B5" s="113"/>
      <c r="C5" s="113"/>
      <c r="D5" s="113"/>
      <c r="E5" s="113"/>
      <c r="F5" s="113"/>
      <c r="G5" s="113"/>
      <c r="H5" s="113"/>
      <c r="I5" s="113"/>
    </row>
    <row r="8" spans="5:10" ht="15.75">
      <c r="E8" s="45" t="s">
        <v>188</v>
      </c>
      <c r="F8" s="45"/>
      <c r="G8" s="45" t="s">
        <v>189</v>
      </c>
      <c r="H8" s="45"/>
      <c r="I8" s="45"/>
      <c r="J8" s="45"/>
    </row>
    <row r="9" spans="5:10" ht="15.75">
      <c r="E9" s="46" t="s">
        <v>8</v>
      </c>
      <c r="F9" s="45"/>
      <c r="G9" s="46" t="s">
        <v>190</v>
      </c>
      <c r="H9" s="45"/>
      <c r="I9" s="46" t="s">
        <v>191</v>
      </c>
      <c r="J9" s="45"/>
    </row>
    <row r="11" spans="1:9" ht="15.75">
      <c r="A11" s="1" t="s">
        <v>265</v>
      </c>
      <c r="E11" s="2">
        <v>3549905.53</v>
      </c>
      <c r="F11" s="2"/>
      <c r="G11" s="2">
        <v>30451155.44000001</v>
      </c>
      <c r="H11" s="2"/>
      <c r="I11" s="2">
        <f>+E11+G11</f>
        <v>34001060.970000006</v>
      </c>
    </row>
    <row r="12" spans="5:9" ht="15.75">
      <c r="E12" s="2"/>
      <c r="F12" s="2"/>
      <c r="G12" s="2"/>
      <c r="H12" s="2"/>
      <c r="I12" s="2"/>
    </row>
    <row r="13" spans="1:9" ht="15.75">
      <c r="A13" s="1" t="s">
        <v>192</v>
      </c>
      <c r="E13" s="2"/>
      <c r="F13" s="2"/>
      <c r="G13" s="2">
        <v>-542646.64</v>
      </c>
      <c r="H13" s="2"/>
      <c r="I13" s="2">
        <f>+E13+G13</f>
        <v>-542646.64</v>
      </c>
    </row>
    <row r="14" spans="5:9" ht="15.75">
      <c r="E14" s="2"/>
      <c r="F14" s="2"/>
      <c r="G14" s="2"/>
      <c r="H14" s="2"/>
      <c r="I14" s="2"/>
    </row>
    <row r="15" spans="1:9" ht="15.75">
      <c r="A15" s="1" t="s">
        <v>109</v>
      </c>
      <c r="E15" s="11"/>
      <c r="F15" s="2"/>
      <c r="G15" s="11">
        <v>5114861.96</v>
      </c>
      <c r="H15" s="2"/>
      <c r="I15" s="11">
        <f>+E15+G15</f>
        <v>5114861.96</v>
      </c>
    </row>
    <row r="17" spans="1:9" ht="15.75">
      <c r="A17" s="1" t="s">
        <v>193</v>
      </c>
      <c r="E17" s="3">
        <f>SUM(E11:E15)</f>
        <v>3549905.53</v>
      </c>
      <c r="G17" s="3">
        <f>SUM(G11:G15)</f>
        <v>35023370.760000005</v>
      </c>
      <c r="I17" s="3">
        <f>+E17+G17</f>
        <v>38573276.29000001</v>
      </c>
    </row>
    <row r="19" spans="1:9" ht="15.75">
      <c r="A19" s="1" t="s">
        <v>269</v>
      </c>
      <c r="E19" s="2"/>
      <c r="G19" s="2">
        <v>29912</v>
      </c>
      <c r="I19" s="3">
        <f>+E19+G19</f>
        <v>29912</v>
      </c>
    </row>
    <row r="20" spans="1:9" ht="15.75">
      <c r="A20" s="1" t="s">
        <v>192</v>
      </c>
      <c r="G20" s="2">
        <v>-974223.5200000001</v>
      </c>
      <c r="I20" s="3">
        <f>+E20+G20</f>
        <v>-974223.5200000001</v>
      </c>
    </row>
    <row r="21" ht="15.75">
      <c r="G21" s="2"/>
    </row>
    <row r="22" spans="1:9" ht="15.75">
      <c r="A22" s="1" t="s">
        <v>109</v>
      </c>
      <c r="E22" s="47"/>
      <c r="G22" s="2">
        <v>4048284.9999999907</v>
      </c>
      <c r="I22" s="3">
        <f>+E22+G22</f>
        <v>4048284.9999999907</v>
      </c>
    </row>
    <row r="23" spans="5:9" ht="15.75">
      <c r="E23" s="48"/>
      <c r="G23" s="48"/>
      <c r="I23" s="48"/>
    </row>
    <row r="24" spans="1:9" ht="16.5" thickBot="1">
      <c r="A24" s="1" t="s">
        <v>268</v>
      </c>
      <c r="E24" s="49">
        <f>SUM(E17:E22)</f>
        <v>3549905.53</v>
      </c>
      <c r="G24" s="49">
        <f>SUM(G17:G22)</f>
        <v>38127344.239999995</v>
      </c>
      <c r="I24" s="49">
        <f>+E24+G24</f>
        <v>41677249.769999996</v>
      </c>
    </row>
    <row r="25" ht="16.5" thickTop="1"/>
    <row r="26" ht="15.75">
      <c r="I26" s="2"/>
    </row>
    <row r="27" spans="1:9" ht="15.75">
      <c r="A27" s="1" t="s">
        <v>110</v>
      </c>
      <c r="G27" s="1" t="s">
        <v>113</v>
      </c>
      <c r="I27" s="3"/>
    </row>
    <row r="30" spans="1:7" ht="15.75">
      <c r="A30" s="5" t="s">
        <v>111</v>
      </c>
      <c r="G30" s="5" t="s">
        <v>114</v>
      </c>
    </row>
    <row r="31" spans="1:7" ht="15.75">
      <c r="A31" s="1" t="s">
        <v>112</v>
      </c>
      <c r="G31" s="1" t="s">
        <v>115</v>
      </c>
    </row>
  </sheetData>
  <sheetProtection/>
  <mergeCells count="4">
    <mergeCell ref="A1:I1"/>
    <mergeCell ref="A2:I2"/>
    <mergeCell ref="A4:I4"/>
    <mergeCell ref="A5:I5"/>
  </mergeCells>
  <printOptions/>
  <pageMargins left="1" right="0.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B29" sqref="B29"/>
    </sheetView>
  </sheetViews>
  <sheetFormatPr defaultColWidth="9.140625" defaultRowHeight="12.75"/>
  <cols>
    <col min="1" max="1" width="2.57421875" style="51" customWidth="1"/>
    <col min="2" max="2" width="25.7109375" style="51" customWidth="1"/>
    <col min="3" max="3" width="19.28125" style="51" customWidth="1"/>
    <col min="4" max="4" width="21.28125" style="51" customWidth="1"/>
    <col min="5" max="16384" width="9.140625" style="51" customWidth="1"/>
  </cols>
  <sheetData>
    <row r="1" spans="1:4" s="50" customFormat="1" ht="15.75">
      <c r="A1" s="5" t="s">
        <v>67</v>
      </c>
      <c r="B1" s="5"/>
      <c r="C1" s="5"/>
      <c r="D1" s="5"/>
    </row>
    <row r="2" spans="1:4" s="50" customFormat="1" ht="15.75">
      <c r="A2" s="5" t="s">
        <v>194</v>
      </c>
      <c r="B2" s="5"/>
      <c r="C2" s="5"/>
      <c r="D2" s="5"/>
    </row>
    <row r="3" spans="1:4" s="50" customFormat="1" ht="15.75">
      <c r="A3" s="5" t="s">
        <v>259</v>
      </c>
      <c r="B3" s="5"/>
      <c r="C3" s="5"/>
      <c r="D3" s="5"/>
    </row>
    <row r="4" spans="1:4" ht="15.75">
      <c r="A4" s="1"/>
      <c r="B4" s="1"/>
      <c r="C4" s="1"/>
      <c r="D4" s="1"/>
    </row>
    <row r="5" spans="1:4" ht="45" customHeight="1">
      <c r="A5" s="114" t="s">
        <v>195</v>
      </c>
      <c r="B5" s="115"/>
      <c r="C5" s="118" t="s">
        <v>196</v>
      </c>
      <c r="D5" s="118"/>
    </row>
    <row r="6" spans="1:4" ht="15.75">
      <c r="A6" s="116"/>
      <c r="B6" s="117"/>
      <c r="C6" s="53" t="s">
        <v>197</v>
      </c>
      <c r="D6" s="53" t="s">
        <v>274</v>
      </c>
    </row>
    <row r="7" spans="1:4" ht="15.75">
      <c r="A7" s="54">
        <v>1</v>
      </c>
      <c r="B7" s="54" t="s">
        <v>198</v>
      </c>
      <c r="C7" s="55">
        <v>11094000</v>
      </c>
      <c r="D7" s="55">
        <v>5631823.04</v>
      </c>
    </row>
    <row r="8" spans="1:4" ht="15.75">
      <c r="A8" s="56"/>
      <c r="B8" s="56" t="s">
        <v>199</v>
      </c>
      <c r="C8" s="56"/>
      <c r="D8" s="56"/>
    </row>
    <row r="9" spans="1:4" ht="15.75">
      <c r="A9" s="54"/>
      <c r="B9" s="54"/>
      <c r="C9" s="54"/>
      <c r="D9" s="54"/>
    </row>
    <row r="10" spans="1:4" ht="15.75">
      <c r="A10" s="57">
        <v>2</v>
      </c>
      <c r="B10" s="57" t="s">
        <v>200</v>
      </c>
      <c r="C10" s="58">
        <v>8685723.47</v>
      </c>
      <c r="D10" s="58">
        <v>4524482.02</v>
      </c>
    </row>
    <row r="11" spans="1:4" ht="15.75">
      <c r="A11" s="56"/>
      <c r="B11" s="56" t="s">
        <v>201</v>
      </c>
      <c r="C11" s="56"/>
      <c r="D11" s="56"/>
    </row>
    <row r="12" spans="1:4" ht="15.75">
      <c r="A12" s="54"/>
      <c r="B12" s="54"/>
      <c r="C12" s="54"/>
      <c r="D12" s="54"/>
    </row>
    <row r="13" spans="1:4" ht="15.75">
      <c r="A13" s="57">
        <v>3</v>
      </c>
      <c r="B13" s="57" t="s">
        <v>202</v>
      </c>
      <c r="C13" s="58">
        <v>5735850.65</v>
      </c>
      <c r="D13" s="58">
        <v>3759120.03</v>
      </c>
    </row>
    <row r="14" spans="1:4" ht="15.75">
      <c r="A14" s="56"/>
      <c r="B14" s="56" t="s">
        <v>203</v>
      </c>
      <c r="C14" s="56"/>
      <c r="D14" s="56"/>
    </row>
    <row r="15" spans="1:4" ht="15.75">
      <c r="A15" s="54"/>
      <c r="B15" s="54"/>
      <c r="C15" s="54"/>
      <c r="D15" s="54"/>
    </row>
    <row r="16" spans="1:4" ht="15.75">
      <c r="A16" s="57">
        <v>4</v>
      </c>
      <c r="B16" s="57" t="s">
        <v>204</v>
      </c>
      <c r="C16" s="58">
        <v>26740332.26</v>
      </c>
      <c r="D16" s="58">
        <v>20057947.26</v>
      </c>
    </row>
    <row r="17" spans="1:4" ht="15.75">
      <c r="A17" s="56"/>
      <c r="B17" s="56" t="s">
        <v>205</v>
      </c>
      <c r="C17" s="56"/>
      <c r="D17" s="56"/>
    </row>
    <row r="18" spans="1:4" ht="27.75" customHeight="1">
      <c r="A18" s="59"/>
      <c r="B18" s="52" t="s">
        <v>184</v>
      </c>
      <c r="C18" s="60">
        <f>SUM(C7:C17)</f>
        <v>52255906.379999995</v>
      </c>
      <c r="D18" s="60">
        <f>SUM(D7:D17)</f>
        <v>33973372.35</v>
      </c>
    </row>
    <row r="19" spans="1:4" ht="15.75">
      <c r="A19" s="1"/>
      <c r="B19" s="1"/>
      <c r="C19" s="1"/>
      <c r="D19" s="1"/>
    </row>
    <row r="20" spans="1:4" ht="15.75">
      <c r="A20" s="1"/>
      <c r="B20" s="1"/>
      <c r="C20" s="1"/>
      <c r="D20" s="1"/>
    </row>
    <row r="21" spans="1:5" ht="15.75">
      <c r="A21" s="1" t="s">
        <v>110</v>
      </c>
      <c r="B21" s="1"/>
      <c r="C21" s="1"/>
      <c r="D21" s="1" t="s">
        <v>113</v>
      </c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 t="s">
        <v>111</v>
      </c>
      <c r="B24" s="1"/>
      <c r="C24" s="1"/>
      <c r="D24" s="1" t="s">
        <v>114</v>
      </c>
      <c r="E24" s="1"/>
    </row>
    <row r="25" spans="1:5" ht="15.75">
      <c r="A25" s="1" t="s">
        <v>112</v>
      </c>
      <c r="B25" s="1"/>
      <c r="C25" s="1"/>
      <c r="D25" s="1" t="s">
        <v>115</v>
      </c>
      <c r="E25" s="1"/>
    </row>
    <row r="26" spans="1:5" ht="15.75">
      <c r="A26" s="1"/>
      <c r="B26" s="1"/>
      <c r="C26" s="1"/>
      <c r="D26" s="1"/>
      <c r="E26" s="1"/>
    </row>
    <row r="27" spans="1:4" ht="15.75">
      <c r="A27" s="1"/>
      <c r="B27" s="1"/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</sheetData>
  <sheetProtection/>
  <mergeCells count="2">
    <mergeCell ref="A5:B6"/>
    <mergeCell ref="C5:D5"/>
  </mergeCells>
  <printOptions/>
  <pageMargins left="0.92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winky</cp:lastModifiedBy>
  <cp:lastPrinted>2012-07-05T20:25:17Z</cp:lastPrinted>
  <dcterms:created xsi:type="dcterms:W3CDTF">2011-02-03T21:15:06Z</dcterms:created>
  <dcterms:modified xsi:type="dcterms:W3CDTF">2013-03-11T18:07:15Z</dcterms:modified>
  <cp:category/>
  <cp:version/>
  <cp:contentType/>
  <cp:contentStatus/>
</cp:coreProperties>
</file>